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ocuments\+ RAČUNOVODSTVO OBRTA MAK\8. OPĆINA PETROVSKO\IZVJEŠTAJI\2024\IZVRŠENJE\IZVRŠENJE 1 - 6 2024\"/>
    </mc:Choice>
  </mc:AlternateContent>
  <bookViews>
    <workbookView xWindow="0" yWindow="0" windowWidth="12495" windowHeight="9765" tabRatio="943"/>
  </bookViews>
  <sheets>
    <sheet name="SAŽETAK" sheetId="1" r:id="rId1"/>
    <sheet name="Račun prihoda i rashoda" sheetId="13" r:id="rId2"/>
    <sheet name="Prihodi i rashodi prema izvorim" sheetId="8" r:id="rId3"/>
    <sheet name="Rashodi prema funkcijskoj kl" sheetId="5" r:id="rId4"/>
    <sheet name="Račun financiranja" sheetId="6" r:id="rId5"/>
    <sheet name="Račun finan. analitički" sheetId="9" r:id="rId6"/>
    <sheet name="Račun finan-izvori" sheetId="2" r:id="rId7"/>
    <sheet name="POSEBNI DIO - II." sheetId="18" r:id="rId8"/>
  </sheets>
  <externalReferences>
    <externalReference r:id="rId9"/>
  </externalReferences>
  <definedNames>
    <definedName name="_xlnm.Print_Titles" localSheetId="7">'POSEBNI DIO - II.'!$8:$8</definedName>
    <definedName name="_xlnm.Print_Titles" localSheetId="1">'Račun prihoda i rashoda'!$9:$10</definedName>
    <definedName name="_xlnm.Print_Area" localSheetId="7">'POSEBNI DIO - II.'!$A$1:$J$437</definedName>
    <definedName name="_xlnm.Print_Area" localSheetId="2">'Prihodi i rashodi prema izvorim'!$A$1:$G$41</definedName>
    <definedName name="_xlnm.Print_Area" localSheetId="1">'Račun prihoda i rashoda'!$A$1:$J$156</definedName>
    <definedName name="_xlnm.Print_Area" localSheetId="3">'Rashodi prema funkcijskoj kl'!$A$1:$F$42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0" i="1" l="1"/>
  <c r="J29" i="1"/>
  <c r="I29" i="1"/>
  <c r="H22" i="1" l="1"/>
  <c r="H21" i="1"/>
  <c r="H14" i="1"/>
  <c r="H13" i="1"/>
  <c r="H11" i="1"/>
  <c r="H10" i="1"/>
  <c r="H424" i="18" l="1"/>
  <c r="H423" i="18" s="1"/>
  <c r="G424" i="18"/>
  <c r="G423" i="18"/>
  <c r="G422" i="18" s="1"/>
  <c r="J421" i="18"/>
  <c r="I421" i="18"/>
  <c r="J420" i="18"/>
  <c r="I420" i="18"/>
  <c r="J419" i="18"/>
  <c r="I419" i="18"/>
  <c r="J418" i="18"/>
  <c r="I418" i="18"/>
  <c r="J417" i="18"/>
  <c r="I417" i="18"/>
  <c r="J416" i="18"/>
  <c r="I416" i="18"/>
  <c r="J415" i="18"/>
  <c r="I415" i="18"/>
  <c r="J414" i="18"/>
  <c r="I414" i="18"/>
  <c r="J413" i="18"/>
  <c r="I413" i="18"/>
  <c r="J412" i="18"/>
  <c r="J407" i="18" s="1"/>
  <c r="I412" i="18"/>
  <c r="J411" i="18"/>
  <c r="I411" i="18"/>
  <c r="J410" i="18"/>
  <c r="I410" i="18"/>
  <c r="J409" i="18"/>
  <c r="I409" i="18"/>
  <c r="G408" i="18"/>
  <c r="G407" i="18" s="1"/>
  <c r="G406" i="18" s="1"/>
  <c r="F408" i="18"/>
  <c r="E408" i="18"/>
  <c r="H407" i="18"/>
  <c r="G405" i="18"/>
  <c r="H402" i="18"/>
  <c r="I402" i="18" s="1"/>
  <c r="G402" i="18"/>
  <c r="H401" i="18"/>
  <c r="G401" i="18"/>
  <c r="H400" i="18"/>
  <c r="I400" i="18" s="1"/>
  <c r="G400" i="18"/>
  <c r="H399" i="18"/>
  <c r="G399" i="18"/>
  <c r="H398" i="18"/>
  <c r="G398" i="18"/>
  <c r="H397" i="18"/>
  <c r="I397" i="18" s="1"/>
  <c r="G397" i="18"/>
  <c r="H396" i="18"/>
  <c r="G396" i="18"/>
  <c r="I396" i="18" s="1"/>
  <c r="J395" i="18"/>
  <c r="H392" i="18"/>
  <c r="G392" i="18"/>
  <c r="J392" i="18" s="1"/>
  <c r="H391" i="18"/>
  <c r="G391" i="18"/>
  <c r="H390" i="18"/>
  <c r="G390" i="18"/>
  <c r="J386" i="18"/>
  <c r="J385" i="18" s="1"/>
  <c r="J384" i="18" s="1"/>
  <c r="I386" i="18"/>
  <c r="H385" i="18"/>
  <c r="H384" i="18" s="1"/>
  <c r="I384" i="18" s="1"/>
  <c r="G385" i="18"/>
  <c r="G384" i="18" s="1"/>
  <c r="I380" i="18"/>
  <c r="H380" i="18"/>
  <c r="G380" i="18"/>
  <c r="J380" i="18" s="1"/>
  <c r="J378" i="18" s="1"/>
  <c r="J377" i="18" s="1"/>
  <c r="J376" i="18" s="1"/>
  <c r="J375" i="18" s="1"/>
  <c r="J374" i="18" s="1"/>
  <c r="H379" i="18"/>
  <c r="H378" i="18" s="1"/>
  <c r="G379" i="18"/>
  <c r="I379" i="18" s="1"/>
  <c r="H373" i="18"/>
  <c r="I373" i="18" s="1"/>
  <c r="G373" i="18"/>
  <c r="J372" i="18"/>
  <c r="H372" i="18"/>
  <c r="H371" i="18" s="1"/>
  <c r="G372" i="18"/>
  <c r="J371" i="18"/>
  <c r="J370" i="18" s="1"/>
  <c r="H369" i="18"/>
  <c r="G369" i="18"/>
  <c r="H368" i="18"/>
  <c r="I368" i="18" s="1"/>
  <c r="G368" i="18"/>
  <c r="J368" i="18" s="1"/>
  <c r="H367" i="18"/>
  <c r="G367" i="18"/>
  <c r="H366" i="18"/>
  <c r="G366" i="18"/>
  <c r="H365" i="18"/>
  <c r="I365" i="18" s="1"/>
  <c r="G365" i="18"/>
  <c r="H364" i="18"/>
  <c r="G364" i="18"/>
  <c r="I358" i="18"/>
  <c r="H358" i="18"/>
  <c r="G358" i="18"/>
  <c r="G357" i="18" s="1"/>
  <c r="G356" i="18" s="1"/>
  <c r="G355" i="18" s="1"/>
  <c r="G354" i="18" s="1"/>
  <c r="G353" i="18" s="1"/>
  <c r="J357" i="18"/>
  <c r="J356" i="18" s="1"/>
  <c r="J355" i="18" s="1"/>
  <c r="J354" i="18" s="1"/>
  <c r="J353" i="18" s="1"/>
  <c r="H357" i="18"/>
  <c r="I357" i="18" s="1"/>
  <c r="H356" i="18"/>
  <c r="H355" i="18" s="1"/>
  <c r="H354" i="18" s="1"/>
  <c r="J352" i="18"/>
  <c r="J351" i="18" s="1"/>
  <c r="J350" i="18" s="1"/>
  <c r="H352" i="18"/>
  <c r="H351" i="18" s="1"/>
  <c r="G352" i="18"/>
  <c r="G351" i="18" s="1"/>
  <c r="G350" i="18" s="1"/>
  <c r="G349" i="18" s="1"/>
  <c r="G348" i="18" s="1"/>
  <c r="G347" i="18" s="1"/>
  <c r="J349" i="18"/>
  <c r="J348" i="18" s="1"/>
  <c r="J347" i="18" s="1"/>
  <c r="H345" i="18"/>
  <c r="I345" i="18" s="1"/>
  <c r="G345" i="18"/>
  <c r="J345" i="18" s="1"/>
  <c r="H344" i="18"/>
  <c r="H343" i="18" s="1"/>
  <c r="H342" i="18" s="1"/>
  <c r="G344" i="18"/>
  <c r="G343" i="18" s="1"/>
  <c r="G342" i="18" s="1"/>
  <c r="G341" i="18" s="1"/>
  <c r="G340" i="18" s="1"/>
  <c r="J339" i="18"/>
  <c r="I339" i="18"/>
  <c r="J338" i="18"/>
  <c r="I338" i="18"/>
  <c r="J337" i="18"/>
  <c r="I337" i="18"/>
  <c r="J336" i="18"/>
  <c r="I336" i="18"/>
  <c r="G335" i="18"/>
  <c r="J335" i="18" s="1"/>
  <c r="F335" i="18"/>
  <c r="E335" i="18"/>
  <c r="H334" i="18"/>
  <c r="H333" i="18" s="1"/>
  <c r="H332" i="18" s="1"/>
  <c r="H329" i="18"/>
  <c r="I329" i="18" s="1"/>
  <c r="G329" i="18"/>
  <c r="J329" i="18" s="1"/>
  <c r="H328" i="18"/>
  <c r="G328" i="18"/>
  <c r="J328" i="18" s="1"/>
  <c r="H327" i="18"/>
  <c r="G327" i="18"/>
  <c r="H326" i="18"/>
  <c r="G326" i="18"/>
  <c r="J321" i="18"/>
  <c r="I321" i="18"/>
  <c r="F321" i="18"/>
  <c r="E321" i="18"/>
  <c r="J320" i="18"/>
  <c r="I320" i="18"/>
  <c r="J319" i="18"/>
  <c r="I319" i="18"/>
  <c r="J318" i="18"/>
  <c r="I318" i="18"/>
  <c r="J317" i="18"/>
  <c r="I317" i="18"/>
  <c r="J316" i="18"/>
  <c r="I316" i="18"/>
  <c r="J315" i="18"/>
  <c r="I315" i="18"/>
  <c r="J314" i="18"/>
  <c r="I314" i="18"/>
  <c r="J313" i="18"/>
  <c r="I313" i="18"/>
  <c r="G311" i="18"/>
  <c r="I311" i="18" s="1"/>
  <c r="F311" i="18"/>
  <c r="H310" i="18"/>
  <c r="H309" i="18"/>
  <c r="H308" i="18" s="1"/>
  <c r="H304" i="18"/>
  <c r="I304" i="18" s="1"/>
  <c r="G304" i="18"/>
  <c r="H303" i="18"/>
  <c r="G303" i="18"/>
  <c r="J302" i="18"/>
  <c r="J301" i="18" s="1"/>
  <c r="J300" i="18" s="1"/>
  <c r="J299" i="18" s="1"/>
  <c r="J298" i="18" s="1"/>
  <c r="H302" i="18"/>
  <c r="J296" i="18"/>
  <c r="H296" i="18"/>
  <c r="G296" i="18"/>
  <c r="J295" i="18"/>
  <c r="J294" i="18" s="1"/>
  <c r="J293" i="18" s="1"/>
  <c r="J292" i="18" s="1"/>
  <c r="H295" i="18"/>
  <c r="H290" i="18"/>
  <c r="G290" i="18"/>
  <c r="H289" i="18"/>
  <c r="H284" i="18"/>
  <c r="G284" i="18"/>
  <c r="H283" i="18"/>
  <c r="G283" i="18"/>
  <c r="J283" i="18" s="1"/>
  <c r="H279" i="18"/>
  <c r="I279" i="18" s="1"/>
  <c r="G279" i="18"/>
  <c r="J279" i="18" s="1"/>
  <c r="J277" i="18" s="1"/>
  <c r="J274" i="18" s="1"/>
  <c r="J273" i="18" s="1"/>
  <c r="H278" i="18"/>
  <c r="H277" i="18" s="1"/>
  <c r="H274" i="18" s="1"/>
  <c r="G278" i="18"/>
  <c r="H276" i="18"/>
  <c r="I276" i="18" s="1"/>
  <c r="G276" i="18"/>
  <c r="J275" i="18"/>
  <c r="H275" i="18"/>
  <c r="I275" i="18" s="1"/>
  <c r="G275" i="18"/>
  <c r="H270" i="18"/>
  <c r="H269" i="18" s="1"/>
  <c r="G270" i="18"/>
  <c r="G269" i="18" s="1"/>
  <c r="G268" i="18" s="1"/>
  <c r="J269" i="18"/>
  <c r="H265" i="18"/>
  <c r="G265" i="18"/>
  <c r="J264" i="18"/>
  <c r="J263" i="18" s="1"/>
  <c r="J262" i="18" s="1"/>
  <c r="J261" i="18" s="1"/>
  <c r="H264" i="18"/>
  <c r="H259" i="18"/>
  <c r="G259" i="18"/>
  <c r="G257" i="18" s="1"/>
  <c r="G256" i="18" s="1"/>
  <c r="G255" i="18" s="1"/>
  <c r="G254" i="18" s="1"/>
  <c r="H258" i="18"/>
  <c r="G258" i="18"/>
  <c r="J257" i="18"/>
  <c r="J256" i="18" s="1"/>
  <c r="J255" i="18" s="1"/>
  <c r="J254" i="18" s="1"/>
  <c r="H253" i="18"/>
  <c r="G253" i="18"/>
  <c r="J253" i="18" s="1"/>
  <c r="J251" i="18" s="1"/>
  <c r="H252" i="18"/>
  <c r="G252" i="18"/>
  <c r="H250" i="18"/>
  <c r="G250" i="18"/>
  <c r="J250" i="18" s="1"/>
  <c r="H249" i="18"/>
  <c r="G249" i="18"/>
  <c r="H243" i="18"/>
  <c r="G243" i="18"/>
  <c r="H242" i="18"/>
  <c r="H238" i="18"/>
  <c r="I238" i="18" s="1"/>
  <c r="G238" i="18"/>
  <c r="H237" i="18"/>
  <c r="H236" i="18" s="1"/>
  <c r="H235" i="18" s="1"/>
  <c r="G237" i="18"/>
  <c r="G236" i="18" s="1"/>
  <c r="G235" i="18" s="1"/>
  <c r="G234" i="18" s="1"/>
  <c r="G233" i="18" s="1"/>
  <c r="J236" i="18"/>
  <c r="J235" i="18"/>
  <c r="J234" i="18" s="1"/>
  <c r="J233" i="18" s="1"/>
  <c r="H230" i="18"/>
  <c r="G230" i="18"/>
  <c r="G229" i="18" s="1"/>
  <c r="G228" i="18" s="1"/>
  <c r="J229" i="18"/>
  <c r="J228" i="18" s="1"/>
  <c r="J227" i="18" s="1"/>
  <c r="J226" i="18" s="1"/>
  <c r="G227" i="18"/>
  <c r="G226" i="18" s="1"/>
  <c r="H225" i="18"/>
  <c r="I225" i="18" s="1"/>
  <c r="G225" i="18"/>
  <c r="H224" i="18"/>
  <c r="G224" i="18"/>
  <c r="H223" i="18"/>
  <c r="H221" i="18" s="1"/>
  <c r="H220" i="18" s="1"/>
  <c r="H219" i="18" s="1"/>
  <c r="G223" i="18"/>
  <c r="H222" i="18"/>
  <c r="I222" i="18" s="1"/>
  <c r="G222" i="18"/>
  <c r="H216" i="18"/>
  <c r="I216" i="18" s="1"/>
  <c r="G216" i="18"/>
  <c r="H215" i="18"/>
  <c r="I215" i="18" s="1"/>
  <c r="G215" i="18"/>
  <c r="H214" i="18"/>
  <c r="H213" i="18" s="1"/>
  <c r="G214" i="18"/>
  <c r="H212" i="18"/>
  <c r="I212" i="18" s="1"/>
  <c r="G212" i="18"/>
  <c r="J211" i="18"/>
  <c r="H211" i="18"/>
  <c r="I211" i="18" s="1"/>
  <c r="G211" i="18"/>
  <c r="H204" i="18"/>
  <c r="H203" i="18" s="1"/>
  <c r="H202" i="18" s="1"/>
  <c r="G204" i="18"/>
  <c r="J204" i="18" s="1"/>
  <c r="H201" i="18"/>
  <c r="I201" i="18" s="1"/>
  <c r="G201" i="18"/>
  <c r="H200" i="18"/>
  <c r="G200" i="18"/>
  <c r="H199" i="18"/>
  <c r="I199" i="18" s="1"/>
  <c r="G199" i="18"/>
  <c r="H198" i="18"/>
  <c r="G198" i="18"/>
  <c r="I198" i="18" s="1"/>
  <c r="G197" i="18"/>
  <c r="G196" i="18" s="1"/>
  <c r="G195" i="18" s="1"/>
  <c r="H192" i="18"/>
  <c r="I192" i="18" s="1"/>
  <c r="G192" i="18"/>
  <c r="J192" i="18" s="1"/>
  <c r="H191" i="18"/>
  <c r="G191" i="18"/>
  <c r="H190" i="18"/>
  <c r="H185" i="18"/>
  <c r="G185" i="18"/>
  <c r="H184" i="18"/>
  <c r="G184" i="18"/>
  <c r="J183" i="18"/>
  <c r="J182" i="18"/>
  <c r="J181" i="18" s="1"/>
  <c r="H180" i="18"/>
  <c r="I180" i="18" s="1"/>
  <c r="G180" i="18"/>
  <c r="H179" i="18"/>
  <c r="I179" i="18" s="1"/>
  <c r="G179" i="18"/>
  <c r="J178" i="18"/>
  <c r="G178" i="18"/>
  <c r="J177" i="18"/>
  <c r="J176" i="18" s="1"/>
  <c r="G177" i="18"/>
  <c r="G176" i="18" s="1"/>
  <c r="H172" i="18"/>
  <c r="H171" i="18" s="1"/>
  <c r="H170" i="18" s="1"/>
  <c r="G172" i="18"/>
  <c r="G171" i="18" s="1"/>
  <c r="G170" i="18" s="1"/>
  <c r="G169" i="18" s="1"/>
  <c r="J168" i="18"/>
  <c r="I168" i="18"/>
  <c r="H168" i="18"/>
  <c r="G168" i="18"/>
  <c r="H167" i="18"/>
  <c r="G167" i="18"/>
  <c r="J167" i="18" s="1"/>
  <c r="H166" i="18"/>
  <c r="G166" i="18"/>
  <c r="J165" i="18"/>
  <c r="I165" i="18"/>
  <c r="H165" i="18"/>
  <c r="G165" i="18"/>
  <c r="I158" i="18"/>
  <c r="H158" i="18"/>
  <c r="G158" i="18"/>
  <c r="J157" i="18"/>
  <c r="J152" i="18" s="1"/>
  <c r="H157" i="18"/>
  <c r="I157" i="18" s="1"/>
  <c r="G157" i="18"/>
  <c r="H156" i="18"/>
  <c r="G156" i="18"/>
  <c r="G155" i="18" s="1"/>
  <c r="J155" i="18"/>
  <c r="H154" i="18"/>
  <c r="I154" i="18" s="1"/>
  <c r="G154" i="18"/>
  <c r="J153" i="18"/>
  <c r="G153" i="18"/>
  <c r="G152" i="18" s="1"/>
  <c r="H151" i="18"/>
  <c r="G151" i="18"/>
  <c r="G150" i="18" s="1"/>
  <c r="G149" i="18" s="1"/>
  <c r="J150" i="18"/>
  <c r="J149" i="18" s="1"/>
  <c r="H150" i="18"/>
  <c r="H149" i="18" s="1"/>
  <c r="H145" i="18"/>
  <c r="I145" i="18" s="1"/>
  <c r="G145" i="18"/>
  <c r="J144" i="18"/>
  <c r="H144" i="18"/>
  <c r="I144" i="18" s="1"/>
  <c r="G144" i="18"/>
  <c r="G143" i="18" s="1"/>
  <c r="G142" i="18" s="1"/>
  <c r="G141" i="18" s="1"/>
  <c r="G140" i="18" s="1"/>
  <c r="J143" i="18"/>
  <c r="J142" i="18" s="1"/>
  <c r="J141" i="18" s="1"/>
  <c r="J140" i="18" s="1"/>
  <c r="H139" i="18"/>
  <c r="H138" i="18" s="1"/>
  <c r="H137" i="18" s="1"/>
  <c r="G139" i="18"/>
  <c r="G138" i="18" s="1"/>
  <c r="G137" i="18" s="1"/>
  <c r="J138" i="18"/>
  <c r="J137" i="18"/>
  <c r="J136" i="18"/>
  <c r="I136" i="18"/>
  <c r="H136" i="18"/>
  <c r="G136" i="18"/>
  <c r="H135" i="18"/>
  <c r="G135" i="18"/>
  <c r="H134" i="18"/>
  <c r="G134" i="18"/>
  <c r="I134" i="18" s="1"/>
  <c r="J133" i="18"/>
  <c r="H132" i="18"/>
  <c r="G132" i="18"/>
  <c r="I132" i="18" s="1"/>
  <c r="H131" i="18"/>
  <c r="G131" i="18"/>
  <c r="J130" i="18"/>
  <c r="J129" i="18" s="1"/>
  <c r="H130" i="18"/>
  <c r="H128" i="18"/>
  <c r="I128" i="18" s="1"/>
  <c r="G128" i="18"/>
  <c r="G127" i="18" s="1"/>
  <c r="J127" i="18"/>
  <c r="J126" i="18" s="1"/>
  <c r="I124" i="18"/>
  <c r="H124" i="18"/>
  <c r="H123" i="18" s="1"/>
  <c r="H122" i="18" s="1"/>
  <c r="G124" i="18"/>
  <c r="J123" i="18"/>
  <c r="J122" i="18" s="1"/>
  <c r="G123" i="18"/>
  <c r="G122" i="18" s="1"/>
  <c r="H121" i="18"/>
  <c r="I121" i="18" s="1"/>
  <c r="G121" i="18"/>
  <c r="G120" i="18" s="1"/>
  <c r="G119" i="18" s="1"/>
  <c r="J120" i="18"/>
  <c r="J119" i="18"/>
  <c r="H115" i="18"/>
  <c r="I115" i="18" s="1"/>
  <c r="G115" i="18"/>
  <c r="H114" i="18"/>
  <c r="G114" i="18"/>
  <c r="J113" i="18"/>
  <c r="H113" i="18"/>
  <c r="H112" i="18"/>
  <c r="G112" i="18"/>
  <c r="H111" i="18"/>
  <c r="I111" i="18" s="1"/>
  <c r="G111" i="18"/>
  <c r="H110" i="18"/>
  <c r="G110" i="18"/>
  <c r="J109" i="18"/>
  <c r="H108" i="18"/>
  <c r="G108" i="18"/>
  <c r="I108" i="18" s="1"/>
  <c r="I107" i="18"/>
  <c r="H107" i="18"/>
  <c r="H106" i="18" s="1"/>
  <c r="G107" i="18"/>
  <c r="J106" i="18"/>
  <c r="G106" i="18"/>
  <c r="H105" i="18"/>
  <c r="G105" i="18"/>
  <c r="I105" i="18" s="1"/>
  <c r="H104" i="18"/>
  <c r="G104" i="18"/>
  <c r="G103" i="18" s="1"/>
  <c r="J103" i="18"/>
  <c r="H103" i="18"/>
  <c r="I102" i="18"/>
  <c r="H102" i="18"/>
  <c r="G102" i="18"/>
  <c r="J102" i="18" s="1"/>
  <c r="J100" i="18" s="1"/>
  <c r="J99" i="18" s="1"/>
  <c r="H101" i="18"/>
  <c r="H100" i="18" s="1"/>
  <c r="G101" i="18"/>
  <c r="I101" i="18" s="1"/>
  <c r="H98" i="18"/>
  <c r="I98" i="18" s="1"/>
  <c r="G98" i="18"/>
  <c r="G97" i="18" s="1"/>
  <c r="G96" i="18" s="1"/>
  <c r="I96" i="18" s="1"/>
  <c r="J97" i="18"/>
  <c r="J96" i="18" s="1"/>
  <c r="H97" i="18"/>
  <c r="H96" i="18" s="1"/>
  <c r="H95" i="18"/>
  <c r="I95" i="18" s="1"/>
  <c r="G95" i="18"/>
  <c r="J95" i="18" s="1"/>
  <c r="J91" i="18" s="1"/>
  <c r="H94" i="18"/>
  <c r="I94" i="18" s="1"/>
  <c r="G94" i="18"/>
  <c r="H93" i="18"/>
  <c r="G93" i="18"/>
  <c r="H92" i="18"/>
  <c r="G92" i="18"/>
  <c r="G91" i="18" s="1"/>
  <c r="H90" i="18"/>
  <c r="G90" i="18"/>
  <c r="I90" i="18" s="1"/>
  <c r="H89" i="18"/>
  <c r="I89" i="18" s="1"/>
  <c r="G89" i="18"/>
  <c r="H87" i="18"/>
  <c r="I87" i="18" s="1"/>
  <c r="G87" i="18"/>
  <c r="H86" i="18"/>
  <c r="I86" i="18" s="1"/>
  <c r="G86" i="18"/>
  <c r="H85" i="18"/>
  <c r="I85" i="18" s="1"/>
  <c r="G85" i="18"/>
  <c r="H84" i="18"/>
  <c r="I84" i="18" s="1"/>
  <c r="G84" i="18"/>
  <c r="H83" i="18"/>
  <c r="G83" i="18"/>
  <c r="H82" i="18"/>
  <c r="I82" i="18" s="1"/>
  <c r="G82" i="18"/>
  <c r="H81" i="18"/>
  <c r="I81" i="18" s="1"/>
  <c r="G81" i="18"/>
  <c r="I80" i="18"/>
  <c r="H80" i="18"/>
  <c r="G80" i="18"/>
  <c r="H79" i="18"/>
  <c r="G79" i="18"/>
  <c r="G77" i="18" s="1"/>
  <c r="H78" i="18"/>
  <c r="G78" i="18"/>
  <c r="H76" i="18"/>
  <c r="I76" i="18" s="1"/>
  <c r="G76" i="18"/>
  <c r="H74" i="18"/>
  <c r="G74" i="18"/>
  <c r="I74" i="18" s="1"/>
  <c r="H73" i="18"/>
  <c r="H72" i="18" s="1"/>
  <c r="G73" i="18"/>
  <c r="G72" i="18" s="1"/>
  <c r="I72" i="18" s="1"/>
  <c r="J72" i="18"/>
  <c r="H71" i="18"/>
  <c r="I71" i="18" s="1"/>
  <c r="G71" i="18"/>
  <c r="I70" i="18"/>
  <c r="H70" i="18"/>
  <c r="G70" i="18"/>
  <c r="J70" i="18" s="1"/>
  <c r="H69" i="18"/>
  <c r="I69" i="18" s="1"/>
  <c r="G69" i="18"/>
  <c r="J69" i="18" s="1"/>
  <c r="J68" i="18"/>
  <c r="H68" i="18"/>
  <c r="I68" i="18" s="1"/>
  <c r="G68" i="18"/>
  <c r="I67" i="18"/>
  <c r="H67" i="18"/>
  <c r="G67" i="18"/>
  <c r="J67" i="18" s="1"/>
  <c r="H66" i="18"/>
  <c r="I66" i="18" s="1"/>
  <c r="G66" i="18"/>
  <c r="J66" i="18" s="1"/>
  <c r="H65" i="18"/>
  <c r="G65" i="18"/>
  <c r="J65" i="18" s="1"/>
  <c r="I64" i="18"/>
  <c r="H64" i="18"/>
  <c r="G64" i="18"/>
  <c r="J64" i="18" s="1"/>
  <c r="J63" i="18"/>
  <c r="H63" i="18"/>
  <c r="G63" i="18"/>
  <c r="I63" i="18" s="1"/>
  <c r="H62" i="18"/>
  <c r="G62" i="18"/>
  <c r="I62" i="18" s="1"/>
  <c r="H61" i="18"/>
  <c r="I61" i="18" s="1"/>
  <c r="G61" i="18"/>
  <c r="H60" i="18"/>
  <c r="G60" i="18"/>
  <c r="G59" i="18" s="1"/>
  <c r="H58" i="18"/>
  <c r="I58" i="18" s="1"/>
  <c r="G58" i="18"/>
  <c r="H57" i="18"/>
  <c r="G57" i="18"/>
  <c r="H56" i="18"/>
  <c r="I56" i="18" s="1"/>
  <c r="G56" i="18"/>
  <c r="J56" i="18" s="1"/>
  <c r="J53" i="18" s="1"/>
  <c r="H55" i="18"/>
  <c r="I55" i="18" s="1"/>
  <c r="G55" i="18"/>
  <c r="H54" i="18"/>
  <c r="I54" i="18" s="1"/>
  <c r="G54" i="18"/>
  <c r="G53" i="18" s="1"/>
  <c r="H51" i="18"/>
  <c r="H50" i="18" s="1"/>
  <c r="G51" i="18"/>
  <c r="G50" i="18" s="1"/>
  <c r="J50" i="18"/>
  <c r="H49" i="18"/>
  <c r="H46" i="18" s="1"/>
  <c r="G49" i="18"/>
  <c r="H48" i="18"/>
  <c r="G48" i="18"/>
  <c r="G46" i="18" s="1"/>
  <c r="I47" i="18"/>
  <c r="H47" i="18"/>
  <c r="G47" i="18"/>
  <c r="J46" i="18"/>
  <c r="H45" i="18"/>
  <c r="I45" i="18" s="1"/>
  <c r="G45" i="18"/>
  <c r="H44" i="18"/>
  <c r="G44" i="18"/>
  <c r="H43" i="18"/>
  <c r="G43" i="18"/>
  <c r="H42" i="18"/>
  <c r="I42" i="18" s="1"/>
  <c r="G42" i="18"/>
  <c r="J41" i="18"/>
  <c r="I39" i="18"/>
  <c r="H39" i="18"/>
  <c r="H37" i="18" s="1"/>
  <c r="G39" i="18"/>
  <c r="H38" i="18"/>
  <c r="I38" i="18" s="1"/>
  <c r="G38" i="18"/>
  <c r="J37" i="18"/>
  <c r="H36" i="18"/>
  <c r="G36" i="18"/>
  <c r="H35" i="18"/>
  <c r="I35" i="18" s="1"/>
  <c r="G35" i="18"/>
  <c r="J34" i="18"/>
  <c r="H33" i="18"/>
  <c r="I33" i="18" s="1"/>
  <c r="G33" i="18"/>
  <c r="H32" i="18"/>
  <c r="I32" i="18" s="1"/>
  <c r="G32" i="18"/>
  <c r="H31" i="18"/>
  <c r="G31" i="18"/>
  <c r="J30" i="18"/>
  <c r="J29" i="18"/>
  <c r="H25" i="18"/>
  <c r="G25" i="18"/>
  <c r="H24" i="18"/>
  <c r="G24" i="18"/>
  <c r="I24" i="18" s="1"/>
  <c r="J23" i="18"/>
  <c r="J22" i="18" s="1"/>
  <c r="I21" i="18"/>
  <c r="H21" i="18"/>
  <c r="G21" i="18"/>
  <c r="J20" i="18"/>
  <c r="J19" i="18" s="1"/>
  <c r="H20" i="18"/>
  <c r="H19" i="18" s="1"/>
  <c r="I19" i="18" s="1"/>
  <c r="G20" i="18"/>
  <c r="G19" i="18" s="1"/>
  <c r="H18" i="18"/>
  <c r="G18" i="18"/>
  <c r="H17" i="18"/>
  <c r="I17" i="18" s="1"/>
  <c r="G17" i="18"/>
  <c r="J16" i="18"/>
  <c r="J15" i="18" s="1"/>
  <c r="E16" i="2"/>
  <c r="D16" i="2"/>
  <c r="E13" i="2"/>
  <c r="D13" i="2"/>
  <c r="F38" i="5"/>
  <c r="E39" i="5"/>
  <c r="F39" i="5"/>
  <c r="D37" i="5"/>
  <c r="D12" i="5"/>
  <c r="D30" i="5"/>
  <c r="D32" i="5"/>
  <c r="D19" i="5"/>
  <c r="D17" i="5"/>
  <c r="D28" i="5"/>
  <c r="D16" i="5"/>
  <c r="I137" i="18" l="1"/>
  <c r="I269" i="18"/>
  <c r="H268" i="18"/>
  <c r="I46" i="18"/>
  <c r="I112" i="18"/>
  <c r="I167" i="18"/>
  <c r="I36" i="18"/>
  <c r="I43" i="18"/>
  <c r="I48" i="18"/>
  <c r="I60" i="18"/>
  <c r="I65" i="18"/>
  <c r="G130" i="18"/>
  <c r="G129" i="18" s="1"/>
  <c r="I139" i="18"/>
  <c r="I151" i="18"/>
  <c r="G183" i="18"/>
  <c r="G182" i="18" s="1"/>
  <c r="G181" i="18" s="1"/>
  <c r="I270" i="18"/>
  <c r="G310" i="18"/>
  <c r="G309" i="18" s="1"/>
  <c r="G308" i="18" s="1"/>
  <c r="G307" i="18" s="1"/>
  <c r="J175" i="18"/>
  <c r="J174" i="18" s="1"/>
  <c r="I223" i="18"/>
  <c r="I309" i="18"/>
  <c r="I44" i="18"/>
  <c r="I73" i="18"/>
  <c r="I106" i="18"/>
  <c r="I122" i="18"/>
  <c r="H178" i="18"/>
  <c r="I204" i="18"/>
  <c r="G251" i="18"/>
  <c r="I310" i="18"/>
  <c r="G325" i="18"/>
  <c r="G324" i="18" s="1"/>
  <c r="G323" i="18" s="1"/>
  <c r="G322" i="18" s="1"/>
  <c r="I364" i="18"/>
  <c r="I390" i="18"/>
  <c r="G395" i="18"/>
  <c r="G394" i="18" s="1"/>
  <c r="G393" i="18" s="1"/>
  <c r="H325" i="18"/>
  <c r="G334" i="18"/>
  <c r="I334" i="18" s="1"/>
  <c r="I352" i="18"/>
  <c r="J391" i="18"/>
  <c r="J389" i="18" s="1"/>
  <c r="J388" i="18" s="1"/>
  <c r="J387" i="18" s="1"/>
  <c r="I398" i="18"/>
  <c r="J291" i="18"/>
  <c r="I31" i="18"/>
  <c r="I49" i="18"/>
  <c r="I92" i="18"/>
  <c r="I97" i="18"/>
  <c r="G164" i="18"/>
  <c r="G163" i="18" s="1"/>
  <c r="G162" i="18" s="1"/>
  <c r="I185" i="18"/>
  <c r="I237" i="18"/>
  <c r="I283" i="18"/>
  <c r="I18" i="18"/>
  <c r="I259" i="18"/>
  <c r="G30" i="18"/>
  <c r="G133" i="18"/>
  <c r="J200" i="18"/>
  <c r="J197" i="18" s="1"/>
  <c r="J196" i="18" s="1"/>
  <c r="J195" i="18" s="1"/>
  <c r="I253" i="18"/>
  <c r="J311" i="18"/>
  <c r="I327" i="18"/>
  <c r="I355" i="18"/>
  <c r="I399" i="18"/>
  <c r="I135" i="18"/>
  <c r="G37" i="18"/>
  <c r="G29" i="18" s="1"/>
  <c r="H127" i="18"/>
  <c r="H126" i="18" s="1"/>
  <c r="H197" i="18"/>
  <c r="J325" i="18"/>
  <c r="J324" i="18" s="1"/>
  <c r="J323" i="18" s="1"/>
  <c r="J322" i="18" s="1"/>
  <c r="I343" i="18"/>
  <c r="I366" i="18"/>
  <c r="J87" i="18"/>
  <c r="J77" i="18" s="1"/>
  <c r="G109" i="18"/>
  <c r="J125" i="18"/>
  <c r="G277" i="18"/>
  <c r="G274" i="18" s="1"/>
  <c r="I328" i="18"/>
  <c r="I79" i="18"/>
  <c r="J40" i="18"/>
  <c r="I50" i="18"/>
  <c r="G100" i="18"/>
  <c r="I172" i="18"/>
  <c r="I335" i="18"/>
  <c r="I367" i="18"/>
  <c r="I25" i="18"/>
  <c r="G16" i="18"/>
  <c r="G15" i="18" s="1"/>
  <c r="H53" i="18"/>
  <c r="I53" i="18" s="1"/>
  <c r="J71" i="18"/>
  <c r="H88" i="18"/>
  <c r="G118" i="18"/>
  <c r="G117" i="18" s="1"/>
  <c r="H133" i="18"/>
  <c r="H164" i="18"/>
  <c r="G203" i="18"/>
  <c r="G378" i="18"/>
  <c r="G377" i="18" s="1"/>
  <c r="G376" i="18" s="1"/>
  <c r="G375" i="18" s="1"/>
  <c r="G374" i="18" s="1"/>
  <c r="I385" i="18"/>
  <c r="G34" i="18"/>
  <c r="G41" i="18"/>
  <c r="G40" i="18" s="1"/>
  <c r="H77" i="18"/>
  <c r="I77" i="18" s="1"/>
  <c r="I83" i="18"/>
  <c r="I149" i="18"/>
  <c r="I166" i="18"/>
  <c r="I203" i="18"/>
  <c r="H257" i="18"/>
  <c r="I401" i="18"/>
  <c r="J424" i="18"/>
  <c r="J423" i="18" s="1"/>
  <c r="J422" i="18" s="1"/>
  <c r="H273" i="18"/>
  <c r="I37" i="18"/>
  <c r="I164" i="18"/>
  <c r="H163" i="18"/>
  <c r="I351" i="18"/>
  <c r="H350" i="18"/>
  <c r="I57" i="18"/>
  <c r="I131" i="18"/>
  <c r="I235" i="18"/>
  <c r="H234" i="18"/>
  <c r="J369" i="18"/>
  <c r="I369" i="18"/>
  <c r="I407" i="18"/>
  <c r="H16" i="18"/>
  <c r="G23" i="18"/>
  <c r="G22" i="18" s="1"/>
  <c r="G14" i="18" s="1"/>
  <c r="J90" i="18"/>
  <c r="J88" i="18" s="1"/>
  <c r="H120" i="18"/>
  <c r="H218" i="18"/>
  <c r="I236" i="18"/>
  <c r="G264" i="18"/>
  <c r="G263" i="18" s="1"/>
  <c r="G262" i="18" s="1"/>
  <c r="G261" i="18" s="1"/>
  <c r="I265" i="18"/>
  <c r="G363" i="18"/>
  <c r="H377" i="18"/>
  <c r="I378" i="18"/>
  <c r="H23" i="18"/>
  <c r="G126" i="18"/>
  <c r="G125" i="18" s="1"/>
  <c r="I127" i="18"/>
  <c r="I342" i="18"/>
  <c r="H341" i="18"/>
  <c r="I51" i="18"/>
  <c r="I78" i="18"/>
  <c r="G175" i="18"/>
  <c r="G174" i="18" s="1"/>
  <c r="G190" i="18"/>
  <c r="G189" i="18" s="1"/>
  <c r="G188" i="18" s="1"/>
  <c r="G187" i="18" s="1"/>
  <c r="G186" i="18" s="1"/>
  <c r="J191" i="18"/>
  <c r="J190" i="18" s="1"/>
  <c r="J189" i="18" s="1"/>
  <c r="J188" i="18" s="1"/>
  <c r="J187" i="18" s="1"/>
  <c r="J186" i="18" s="1"/>
  <c r="I191" i="18"/>
  <c r="G213" i="18"/>
  <c r="G210" i="18" s="1"/>
  <c r="G209" i="18" s="1"/>
  <c r="G208" i="18" s="1"/>
  <c r="G207" i="18" s="1"/>
  <c r="J214" i="18"/>
  <c r="J213" i="18" s="1"/>
  <c r="J210" i="18" s="1"/>
  <c r="J209" i="18" s="1"/>
  <c r="J208" i="18" s="1"/>
  <c r="J207" i="18" s="1"/>
  <c r="I214" i="18"/>
  <c r="G248" i="18"/>
  <c r="G247" i="18" s="1"/>
  <c r="J249" i="18"/>
  <c r="J248" i="18" s="1"/>
  <c r="G267" i="18"/>
  <c r="G266" i="18" s="1"/>
  <c r="J268" i="18"/>
  <c r="J267" i="18" s="1"/>
  <c r="J266" i="18" s="1"/>
  <c r="J260" i="18" s="1"/>
  <c r="G289" i="18"/>
  <c r="G288" i="18" s="1"/>
  <c r="G287" i="18" s="1"/>
  <c r="G286" i="18" s="1"/>
  <c r="G285" i="18" s="1"/>
  <c r="J290" i="18"/>
  <c r="J289" i="18" s="1"/>
  <c r="J288" i="18" s="1"/>
  <c r="J287" i="18" s="1"/>
  <c r="J286" i="18" s="1"/>
  <c r="J285" i="18" s="1"/>
  <c r="I290" i="18"/>
  <c r="G371" i="18"/>
  <c r="G370" i="18" s="1"/>
  <c r="I372" i="18"/>
  <c r="H30" i="18"/>
  <c r="H143" i="18"/>
  <c r="H248" i="18"/>
  <c r="I249" i="18"/>
  <c r="H267" i="18"/>
  <c r="I268" i="18"/>
  <c r="G302" i="18"/>
  <c r="G301" i="18" s="1"/>
  <c r="G300" i="18" s="1"/>
  <c r="G299" i="18" s="1"/>
  <c r="G298" i="18" s="1"/>
  <c r="I303" i="18"/>
  <c r="I325" i="18"/>
  <c r="H324" i="18"/>
  <c r="I354" i="18"/>
  <c r="H353" i="18"/>
  <c r="I353" i="18" s="1"/>
  <c r="H370" i="18"/>
  <c r="I170" i="18"/>
  <c r="H169" i="18"/>
  <c r="I169" i="18" s="1"/>
  <c r="I264" i="18"/>
  <c r="I20" i="18"/>
  <c r="H59" i="18"/>
  <c r="I59" i="18" s="1"/>
  <c r="G113" i="18"/>
  <c r="G99" i="18" s="1"/>
  <c r="I114" i="18"/>
  <c r="H155" i="18"/>
  <c r="I155" i="18" s="1"/>
  <c r="I156" i="18"/>
  <c r="H196" i="18"/>
  <c r="I197" i="18"/>
  <c r="I257" i="18"/>
  <c r="H256" i="18"/>
  <c r="I103" i="18"/>
  <c r="I150" i="18"/>
  <c r="I200" i="18"/>
  <c r="I258" i="18"/>
  <c r="G282" i="18"/>
  <c r="G281" i="18" s="1"/>
  <c r="G242" i="18"/>
  <c r="I243" i="18"/>
  <c r="G404" i="18"/>
  <c r="H34" i="18"/>
  <c r="H41" i="18"/>
  <c r="I93" i="18"/>
  <c r="I326" i="18"/>
  <c r="H395" i="18"/>
  <c r="I123" i="18"/>
  <c r="I138" i="18"/>
  <c r="G161" i="18"/>
  <c r="I295" i="18"/>
  <c r="G389" i="18"/>
  <c r="G388" i="18" s="1"/>
  <c r="G387" i="18" s="1"/>
  <c r="H75" i="18"/>
  <c r="G88" i="18"/>
  <c r="I100" i="18"/>
  <c r="G148" i="18"/>
  <c r="I171" i="18"/>
  <c r="H183" i="18"/>
  <c r="I184" i="18"/>
  <c r="H229" i="18"/>
  <c r="I230" i="18"/>
  <c r="H251" i="18"/>
  <c r="I251" i="18" s="1"/>
  <c r="I252" i="18"/>
  <c r="J282" i="18"/>
  <c r="H422" i="18"/>
  <c r="I422" i="18" s="1"/>
  <c r="I423" i="18"/>
  <c r="H129" i="18"/>
  <c r="I129" i="18" s="1"/>
  <c r="I130" i="18"/>
  <c r="J224" i="18"/>
  <c r="J221" i="18" s="1"/>
  <c r="J220" i="18" s="1"/>
  <c r="J219" i="18" s="1"/>
  <c r="J218" i="18" s="1"/>
  <c r="J217" i="18" s="1"/>
  <c r="I224" i="18"/>
  <c r="G221" i="18"/>
  <c r="G220" i="18" s="1"/>
  <c r="I242" i="18"/>
  <c r="J284" i="18"/>
  <c r="I284" i="18"/>
  <c r="G295" i="18"/>
  <c r="G294" i="18" s="1"/>
  <c r="G293" i="18" s="1"/>
  <c r="G292" i="18" s="1"/>
  <c r="I296" i="18"/>
  <c r="I104" i="18"/>
  <c r="G75" i="18"/>
  <c r="G52" i="18" s="1"/>
  <c r="J76" i="18"/>
  <c r="H109" i="18"/>
  <c r="I109" i="18" s="1"/>
  <c r="I110" i="18"/>
  <c r="I308" i="18"/>
  <c r="H307" i="18"/>
  <c r="I391" i="18"/>
  <c r="H153" i="18"/>
  <c r="I278" i="18"/>
  <c r="I344" i="18"/>
  <c r="I356" i="18"/>
  <c r="I408" i="18"/>
  <c r="J166" i="18"/>
  <c r="J164" i="18" s="1"/>
  <c r="J163" i="18" s="1"/>
  <c r="J162" i="18" s="1"/>
  <c r="J172" i="18"/>
  <c r="J171" i="18" s="1"/>
  <c r="J170" i="18" s="1"/>
  <c r="J169" i="18" s="1"/>
  <c r="J344" i="18"/>
  <c r="J343" i="18" s="1"/>
  <c r="J342" i="18" s="1"/>
  <c r="J341" i="18" s="1"/>
  <c r="J340" i="18" s="1"/>
  <c r="J408" i="18"/>
  <c r="H91" i="18"/>
  <c r="I91" i="18" s="1"/>
  <c r="H125" i="18"/>
  <c r="H189" i="18"/>
  <c r="H241" i="18"/>
  <c r="I250" i="18"/>
  <c r="H263" i="18"/>
  <c r="H282" i="18"/>
  <c r="H288" i="18"/>
  <c r="H294" i="18"/>
  <c r="H301" i="18"/>
  <c r="J310" i="18"/>
  <c r="J309" i="18" s="1"/>
  <c r="J308" i="18" s="1"/>
  <c r="J307" i="18" s="1"/>
  <c r="J306" i="18" s="1"/>
  <c r="H331" i="18"/>
  <c r="H363" i="18"/>
  <c r="H389" i="18"/>
  <c r="H406" i="18"/>
  <c r="J406" i="18" s="1"/>
  <c r="I424" i="18"/>
  <c r="H210" i="18"/>
  <c r="C32" i="5"/>
  <c r="F26" i="5"/>
  <c r="G273" i="18" l="1"/>
  <c r="I274" i="18"/>
  <c r="I125" i="18"/>
  <c r="J305" i="18"/>
  <c r="I113" i="18"/>
  <c r="H99" i="18"/>
  <c r="I99" i="18" s="1"/>
  <c r="G306" i="18"/>
  <c r="I88" i="18"/>
  <c r="I371" i="18"/>
  <c r="G202" i="18"/>
  <c r="J203" i="18"/>
  <c r="J202" i="18" s="1"/>
  <c r="J194" i="18" s="1"/>
  <c r="J193" i="18" s="1"/>
  <c r="J173" i="18" s="1"/>
  <c r="J334" i="18"/>
  <c r="J333" i="18" s="1"/>
  <c r="J332" i="18" s="1"/>
  <c r="J331" i="18" s="1"/>
  <c r="J330" i="18" s="1"/>
  <c r="G333" i="18"/>
  <c r="I75" i="18"/>
  <c r="I277" i="18"/>
  <c r="I34" i="18"/>
  <c r="G383" i="18"/>
  <c r="G382" i="18" s="1"/>
  <c r="I133" i="18"/>
  <c r="H177" i="18"/>
  <c r="I178" i="18"/>
  <c r="G12" i="18"/>
  <c r="G13" i="18"/>
  <c r="J52" i="18"/>
  <c r="I234" i="18"/>
  <c r="H233" i="18"/>
  <c r="G280" i="18"/>
  <c r="G116" i="18"/>
  <c r="H340" i="18"/>
  <c r="I340" i="18" s="1"/>
  <c r="I341" i="18"/>
  <c r="H209" i="18"/>
  <c r="I210" i="18"/>
  <c r="I395" i="18"/>
  <c r="H394" i="18"/>
  <c r="I324" i="18"/>
  <c r="H323" i="18"/>
  <c r="H240" i="18"/>
  <c r="H152" i="18"/>
  <c r="I153" i="18"/>
  <c r="G291" i="18"/>
  <c r="J206" i="18"/>
  <c r="I302" i="18"/>
  <c r="H217" i="18"/>
  <c r="G28" i="18"/>
  <c r="I213" i="18"/>
  <c r="I363" i="18"/>
  <c r="H362" i="18"/>
  <c r="I307" i="18"/>
  <c r="I41" i="18"/>
  <c r="H40" i="18"/>
  <c r="I40" i="18" s="1"/>
  <c r="I267" i="18"/>
  <c r="H266" i="18"/>
  <c r="I266" i="18" s="1"/>
  <c r="H22" i="18"/>
  <c r="I22" i="18" s="1"/>
  <c r="I23" i="18"/>
  <c r="I190" i="18"/>
  <c r="I126" i="18"/>
  <c r="I406" i="18"/>
  <c r="H405" i="18"/>
  <c r="I389" i="18"/>
  <c r="H388" i="18"/>
  <c r="I256" i="18"/>
  <c r="H255" i="18"/>
  <c r="H330" i="18"/>
  <c r="G219" i="18"/>
  <c r="I220" i="18"/>
  <c r="I370" i="18"/>
  <c r="H119" i="18"/>
  <c r="I120" i="18"/>
  <c r="I189" i="18"/>
  <c r="H188" i="18"/>
  <c r="I301" i="18"/>
  <c r="H300" i="18"/>
  <c r="I196" i="18"/>
  <c r="H195" i="18"/>
  <c r="I377" i="18"/>
  <c r="H376" i="18"/>
  <c r="H349" i="18"/>
  <c r="I350" i="18"/>
  <c r="J59" i="18"/>
  <c r="I229" i="18"/>
  <c r="H228" i="18"/>
  <c r="G403" i="18"/>
  <c r="I248" i="18"/>
  <c r="H247" i="18"/>
  <c r="I294" i="18"/>
  <c r="H293" i="18"/>
  <c r="G160" i="18"/>
  <c r="G159" i="18" s="1"/>
  <c r="H142" i="18"/>
  <c r="I143" i="18"/>
  <c r="J363" i="18"/>
  <c r="J362" i="18" s="1"/>
  <c r="J361" i="18" s="1"/>
  <c r="J360" i="18" s="1"/>
  <c r="J359" i="18" s="1"/>
  <c r="J346" i="18" s="1"/>
  <c r="G362" i="18"/>
  <c r="G361" i="18" s="1"/>
  <c r="G360" i="18" s="1"/>
  <c r="G359" i="18" s="1"/>
  <c r="G346" i="18" s="1"/>
  <c r="I288" i="18"/>
  <c r="H287" i="18"/>
  <c r="I183" i="18"/>
  <c r="H182" i="18"/>
  <c r="G241" i="18"/>
  <c r="G240" i="18" s="1"/>
  <c r="G239" i="18" s="1"/>
  <c r="G232" i="18" s="1"/>
  <c r="J242" i="18"/>
  <c r="J241" i="18" s="1"/>
  <c r="J240" i="18" s="1"/>
  <c r="J239" i="18" s="1"/>
  <c r="J232" i="18" s="1"/>
  <c r="G246" i="18"/>
  <c r="G245" i="18" s="1"/>
  <c r="G244" i="18" s="1"/>
  <c r="I289" i="18"/>
  <c r="H15" i="18"/>
  <c r="I16" i="18"/>
  <c r="I282" i="18"/>
  <c r="H281" i="18"/>
  <c r="J75" i="18"/>
  <c r="H162" i="18"/>
  <c r="I163" i="18"/>
  <c r="I273" i="18"/>
  <c r="I263" i="18"/>
  <c r="H262" i="18"/>
  <c r="G147" i="18"/>
  <c r="I30" i="18"/>
  <c r="H29" i="18"/>
  <c r="I221" i="18"/>
  <c r="G260" i="18"/>
  <c r="H52" i="18"/>
  <c r="I52" i="18" s="1"/>
  <c r="G22" i="8"/>
  <c r="G20" i="8"/>
  <c r="G35" i="8"/>
  <c r="G29" i="8"/>
  <c r="G28" i="8"/>
  <c r="E27" i="8"/>
  <c r="E29" i="8"/>
  <c r="D10" i="8"/>
  <c r="G194" i="18" l="1"/>
  <c r="G193" i="18" s="1"/>
  <c r="G173" i="18" s="1"/>
  <c r="I202" i="18"/>
  <c r="H176" i="18"/>
  <c r="I176" i="18" s="1"/>
  <c r="I177" i="18"/>
  <c r="G332" i="18"/>
  <c r="I333" i="18"/>
  <c r="I195" i="18"/>
  <c r="H194" i="18"/>
  <c r="I182" i="18"/>
  <c r="H181" i="18"/>
  <c r="H161" i="18"/>
  <c r="I162" i="18"/>
  <c r="H299" i="18"/>
  <c r="I300" i="18"/>
  <c r="H254" i="18"/>
  <c r="I254" i="18" s="1"/>
  <c r="I255" i="18"/>
  <c r="I209" i="18"/>
  <c r="H208" i="18"/>
  <c r="H286" i="18"/>
  <c r="I287" i="18"/>
  <c r="G218" i="18"/>
  <c r="I219" i="18"/>
  <c r="H393" i="18"/>
  <c r="I393" i="18" s="1"/>
  <c r="I394" i="18"/>
  <c r="J394" i="18"/>
  <c r="J393" i="18" s="1"/>
  <c r="J383" i="18" s="1"/>
  <c r="J382" i="18" s="1"/>
  <c r="H280" i="18"/>
  <c r="I281" i="18"/>
  <c r="H187" i="18"/>
  <c r="I188" i="18"/>
  <c r="H28" i="18"/>
  <c r="I29" i="18"/>
  <c r="H239" i="18"/>
  <c r="I239" i="18" s="1"/>
  <c r="I240" i="18"/>
  <c r="J281" i="18"/>
  <c r="H292" i="18"/>
  <c r="I293" i="18"/>
  <c r="I247" i="18"/>
  <c r="H246" i="18"/>
  <c r="I228" i="18"/>
  <c r="H227" i="18"/>
  <c r="I152" i="18"/>
  <c r="H148" i="18"/>
  <c r="G146" i="18"/>
  <c r="G11" i="18" s="1"/>
  <c r="H404" i="18"/>
  <c r="I405" i="18"/>
  <c r="J405" i="18"/>
  <c r="H361" i="18"/>
  <c r="I392" i="18"/>
  <c r="I362" i="18"/>
  <c r="I241" i="18"/>
  <c r="J280" i="18"/>
  <c r="J272" i="18" s="1"/>
  <c r="J271" i="18" s="1"/>
  <c r="G272" i="18"/>
  <c r="G271" i="18" s="1"/>
  <c r="G231" i="18" s="1"/>
  <c r="G27" i="18"/>
  <c r="G26" i="18" s="1"/>
  <c r="G381" i="18"/>
  <c r="H387" i="18"/>
  <c r="I388" i="18"/>
  <c r="I15" i="18"/>
  <c r="H14" i="18"/>
  <c r="I119" i="18"/>
  <c r="H118" i="18"/>
  <c r="I142" i="18"/>
  <c r="H141" i="18"/>
  <c r="H261" i="18"/>
  <c r="I262" i="18"/>
  <c r="H348" i="18"/>
  <c r="I349" i="18"/>
  <c r="H322" i="18"/>
  <c r="I323" i="18"/>
  <c r="H232" i="18"/>
  <c r="I233" i="18"/>
  <c r="J247" i="18"/>
  <c r="J246" i="18" s="1"/>
  <c r="J245" i="18" s="1"/>
  <c r="J244" i="18" s="1"/>
  <c r="I376" i="18"/>
  <c r="H375" i="18"/>
  <c r="H23" i="1"/>
  <c r="G14" i="1"/>
  <c r="J14" i="1" s="1"/>
  <c r="G13" i="1"/>
  <c r="J13" i="1" s="1"/>
  <c r="G11" i="1"/>
  <c r="J11" i="1" s="1"/>
  <c r="G10" i="1"/>
  <c r="J10" i="1" s="1"/>
  <c r="F22" i="1"/>
  <c r="I22" i="1" s="1"/>
  <c r="F21" i="1"/>
  <c r="F23" i="1" s="1"/>
  <c r="F14" i="1"/>
  <c r="I14" i="1" s="1"/>
  <c r="F13" i="1"/>
  <c r="I13" i="1" s="1"/>
  <c r="F11" i="1"/>
  <c r="F9" i="1" s="1"/>
  <c r="F10" i="1"/>
  <c r="I10" i="1" s="1"/>
  <c r="C18" i="5"/>
  <c r="D18" i="5"/>
  <c r="B18" i="5"/>
  <c r="E34" i="5"/>
  <c r="J155" i="13"/>
  <c r="J154" i="13"/>
  <c r="J153" i="13"/>
  <c r="I153" i="13"/>
  <c r="J114" i="13"/>
  <c r="J113" i="13"/>
  <c r="J90" i="13"/>
  <c r="J89" i="13"/>
  <c r="I89" i="13"/>
  <c r="J88" i="13"/>
  <c r="J69" i="13"/>
  <c r="J68" i="13"/>
  <c r="J67" i="13"/>
  <c r="J63" i="13"/>
  <c r="J56" i="13"/>
  <c r="J55" i="13"/>
  <c r="J54" i="13"/>
  <c r="J32" i="13"/>
  <c r="J41" i="13"/>
  <c r="J40" i="13"/>
  <c r="I40" i="13"/>
  <c r="J39" i="13"/>
  <c r="J34" i="13"/>
  <c r="J31" i="13"/>
  <c r="I31" i="13"/>
  <c r="J30" i="13"/>
  <c r="J27" i="13"/>
  <c r="J139" i="13"/>
  <c r="J152" i="13"/>
  <c r="J150" i="13"/>
  <c r="J149" i="13"/>
  <c r="J138" i="13"/>
  <c r="J145" i="13"/>
  <c r="J144" i="13"/>
  <c r="J142" i="13"/>
  <c r="I23" i="1" l="1"/>
  <c r="G331" i="18"/>
  <c r="I332" i="18"/>
  <c r="J231" i="18"/>
  <c r="H207" i="18"/>
  <c r="I208" i="18"/>
  <c r="I118" i="18"/>
  <c r="H117" i="18"/>
  <c r="J118" i="18"/>
  <c r="I187" i="18"/>
  <c r="H186" i="18"/>
  <c r="I28" i="18"/>
  <c r="H27" i="18"/>
  <c r="H226" i="18"/>
  <c r="I226" i="18" s="1"/>
  <c r="I227" i="18"/>
  <c r="I299" i="18"/>
  <c r="H298" i="18"/>
  <c r="I298" i="18" s="1"/>
  <c r="I387" i="18"/>
  <c r="H383" i="18"/>
  <c r="I404" i="18"/>
  <c r="H403" i="18"/>
  <c r="J404" i="18"/>
  <c r="I161" i="18"/>
  <c r="H160" i="18"/>
  <c r="J161" i="18"/>
  <c r="J160" i="18" s="1"/>
  <c r="J159" i="18" s="1"/>
  <c r="H193" i="18"/>
  <c r="I193" i="18" s="1"/>
  <c r="I194" i="18"/>
  <c r="H374" i="18"/>
  <c r="I374" i="18" s="1"/>
  <c r="I375" i="18"/>
  <c r="H12" i="18"/>
  <c r="I14" i="18"/>
  <c r="H13" i="18"/>
  <c r="I13" i="18" s="1"/>
  <c r="J14" i="18"/>
  <c r="H245" i="18"/>
  <c r="I246" i="18"/>
  <c r="I280" i="18"/>
  <c r="H272" i="18"/>
  <c r="I348" i="18"/>
  <c r="H347" i="18"/>
  <c r="I181" i="18"/>
  <c r="H175" i="18"/>
  <c r="J28" i="18"/>
  <c r="J27" i="18" s="1"/>
  <c r="J26" i="18" s="1"/>
  <c r="I141" i="18"/>
  <c r="H140" i="18"/>
  <c r="I140" i="18" s="1"/>
  <c r="I232" i="18"/>
  <c r="I361" i="18"/>
  <c r="H360" i="18"/>
  <c r="I322" i="18"/>
  <c r="H306" i="18"/>
  <c r="I292" i="18"/>
  <c r="G217" i="18"/>
  <c r="I218" i="18"/>
  <c r="I261" i="18"/>
  <c r="H260" i="18"/>
  <c r="I260" i="18" s="1"/>
  <c r="I148" i="18"/>
  <c r="H147" i="18"/>
  <c r="J148" i="18"/>
  <c r="I286" i="18"/>
  <c r="H285" i="18"/>
  <c r="I285" i="18" s="1"/>
  <c r="F12" i="1"/>
  <c r="F15" i="1" s="1"/>
  <c r="F33" i="1" s="1"/>
  <c r="G87" i="13"/>
  <c r="G68" i="13"/>
  <c r="H291" i="18" l="1"/>
  <c r="I291" i="18" s="1"/>
  <c r="G330" i="18"/>
  <c r="I331" i="18"/>
  <c r="H206" i="18"/>
  <c r="I207" i="18"/>
  <c r="H346" i="18"/>
  <c r="I346" i="18" s="1"/>
  <c r="I347" i="18"/>
  <c r="I272" i="18"/>
  <c r="H271" i="18"/>
  <c r="I271" i="18" s="1"/>
  <c r="I27" i="18"/>
  <c r="H26" i="18"/>
  <c r="I26" i="18" s="1"/>
  <c r="H305" i="18"/>
  <c r="I306" i="18"/>
  <c r="I360" i="18"/>
  <c r="H359" i="18"/>
  <c r="I359" i="18" s="1"/>
  <c r="H159" i="18"/>
  <c r="I159" i="18" s="1"/>
  <c r="I160" i="18"/>
  <c r="H146" i="18"/>
  <c r="I146" i="18" s="1"/>
  <c r="I147" i="18"/>
  <c r="J147" i="18"/>
  <c r="J146" i="18" s="1"/>
  <c r="I245" i="18"/>
  <c r="H244" i="18"/>
  <c r="J13" i="18"/>
  <c r="J12" i="18"/>
  <c r="J11" i="18" s="1"/>
  <c r="I12" i="18"/>
  <c r="I403" i="18"/>
  <c r="J403" i="18"/>
  <c r="J381" i="18" s="1"/>
  <c r="I383" i="18"/>
  <c r="H382" i="18"/>
  <c r="H116" i="18"/>
  <c r="I116" i="18" s="1"/>
  <c r="I117" i="18"/>
  <c r="J117" i="18"/>
  <c r="J116" i="18" s="1"/>
  <c r="G206" i="18"/>
  <c r="I217" i="18"/>
  <c r="H174" i="18"/>
  <c r="I175" i="18"/>
  <c r="G14" i="8"/>
  <c r="J62" i="13"/>
  <c r="J18" i="13"/>
  <c r="H30" i="1"/>
  <c r="G305" i="18" l="1"/>
  <c r="I330" i="18"/>
  <c r="I305" i="18"/>
  <c r="I206" i="18"/>
  <c r="H11" i="18"/>
  <c r="H173" i="18"/>
  <c r="I173" i="18" s="1"/>
  <c r="I174" i="18"/>
  <c r="G10" i="18"/>
  <c r="G425" i="18"/>
  <c r="I382" i="18"/>
  <c r="H381" i="18"/>
  <c r="I381" i="18" s="1"/>
  <c r="J10" i="18"/>
  <c r="I244" i="18"/>
  <c r="H231" i="18"/>
  <c r="I231" i="18" s="1"/>
  <c r="G12" i="6"/>
  <c r="E28" i="8"/>
  <c r="D13" i="8"/>
  <c r="E13" i="8"/>
  <c r="C13" i="8"/>
  <c r="H425" i="18" l="1"/>
  <c r="I425" i="18" s="1"/>
  <c r="I11" i="18"/>
  <c r="H10" i="18"/>
  <c r="I10" i="18" s="1"/>
  <c r="C28" i="8"/>
  <c r="D28" i="8"/>
  <c r="D25" i="8" s="1"/>
  <c r="G13" i="8"/>
  <c r="I19" i="13"/>
  <c r="J425" i="18" l="1"/>
  <c r="C17" i="9"/>
  <c r="D12" i="9"/>
  <c r="D13" i="9" s="1"/>
  <c r="C12" i="9"/>
  <c r="C13" i="9" s="1"/>
  <c r="D11" i="6"/>
  <c r="E11" i="6"/>
  <c r="E10" i="6"/>
  <c r="E9" i="6" s="1"/>
  <c r="C11" i="6"/>
  <c r="C10" i="6" s="1"/>
  <c r="C9" i="6" s="1"/>
  <c r="G32" i="13"/>
  <c r="H32" i="13"/>
  <c r="F32" i="13"/>
  <c r="D10" i="6" l="1"/>
  <c r="G11" i="6"/>
  <c r="C11" i="9"/>
  <c r="C10" i="9" s="1"/>
  <c r="C9" i="9" s="1"/>
  <c r="C13" i="2" s="1"/>
  <c r="C12" i="2" s="1"/>
  <c r="C11" i="2" s="1"/>
  <c r="D11" i="9"/>
  <c r="D9" i="6" l="1"/>
  <c r="G10" i="6"/>
  <c r="D10" i="9"/>
  <c r="G21" i="1" l="1"/>
  <c r="G9" i="6"/>
  <c r="D9" i="9"/>
  <c r="J21" i="1" l="1"/>
  <c r="G13" i="2"/>
  <c r="E12" i="2"/>
  <c r="G33" i="1"/>
  <c r="C16" i="9"/>
  <c r="C15" i="9" s="1"/>
  <c r="C15" i="6"/>
  <c r="C14" i="6" s="1"/>
  <c r="D27" i="5"/>
  <c r="C27" i="5"/>
  <c r="C29" i="5"/>
  <c r="C35" i="8"/>
  <c r="E38" i="8"/>
  <c r="E11" i="2" l="1"/>
  <c r="F27" i="5"/>
  <c r="E37" i="5"/>
  <c r="E28" i="5"/>
  <c r="C37" i="8"/>
  <c r="E40" i="5"/>
  <c r="B29" i="5"/>
  <c r="E36" i="5"/>
  <c r="E32" i="5"/>
  <c r="B22" i="5"/>
  <c r="F28" i="5"/>
  <c r="E14" i="5"/>
  <c r="F14" i="5"/>
  <c r="F23" i="5"/>
  <c r="E25" i="5"/>
  <c r="F25" i="5"/>
  <c r="F40" i="5"/>
  <c r="F19" i="5"/>
  <c r="E30" i="5"/>
  <c r="F30" i="5"/>
  <c r="D29" i="5"/>
  <c r="F33" i="5"/>
  <c r="E33" i="5"/>
  <c r="F36" i="5"/>
  <c r="F24" i="5"/>
  <c r="E24" i="5"/>
  <c r="F20" i="5"/>
  <c r="E20" i="5"/>
  <c r="F32" i="5"/>
  <c r="D35" i="5"/>
  <c r="F37" i="5"/>
  <c r="F34" i="5"/>
  <c r="C13" i="6"/>
  <c r="C35" i="5"/>
  <c r="D31" i="5"/>
  <c r="C31" i="5"/>
  <c r="D22" i="5"/>
  <c r="C22" i="5"/>
  <c r="C14" i="9" l="1"/>
  <c r="B27" i="5"/>
  <c r="E27" i="5" s="1"/>
  <c r="B31" i="5"/>
  <c r="E31" i="5" s="1"/>
  <c r="B35" i="5"/>
  <c r="E35" i="5" s="1"/>
  <c r="C15" i="8"/>
  <c r="B15" i="5"/>
  <c r="E19" i="5"/>
  <c r="E23" i="5"/>
  <c r="F22" i="5"/>
  <c r="E22" i="5"/>
  <c r="F18" i="5"/>
  <c r="E18" i="5"/>
  <c r="F31" i="5"/>
  <c r="F35" i="5"/>
  <c r="C30" i="8"/>
  <c r="C16" i="2"/>
  <c r="D35" i="8"/>
  <c r="I134" i="13"/>
  <c r="F131" i="13"/>
  <c r="I129" i="13"/>
  <c r="I128" i="13"/>
  <c r="I124" i="13"/>
  <c r="I118" i="13"/>
  <c r="I116" i="13"/>
  <c r="I110" i="13"/>
  <c r="I109" i="13"/>
  <c r="I102" i="13"/>
  <c r="I100" i="13"/>
  <c r="I98" i="13"/>
  <c r="I96" i="13"/>
  <c r="I93" i="13"/>
  <c r="F91" i="13"/>
  <c r="F87" i="13"/>
  <c r="F13" i="13"/>
  <c r="F51" i="13"/>
  <c r="F44" i="13"/>
  <c r="F36" i="13"/>
  <c r="F20" i="13"/>
  <c r="J134" i="13"/>
  <c r="J132" i="13"/>
  <c r="I132" i="13"/>
  <c r="J129" i="13"/>
  <c r="J128" i="13"/>
  <c r="J125" i="13"/>
  <c r="I125" i="13"/>
  <c r="J124" i="13"/>
  <c r="J121" i="13"/>
  <c r="I121" i="13"/>
  <c r="J118" i="13"/>
  <c r="J117" i="13"/>
  <c r="I117" i="13"/>
  <c r="J116" i="13"/>
  <c r="J111" i="13"/>
  <c r="I111" i="13"/>
  <c r="J110" i="13"/>
  <c r="J109" i="13"/>
  <c r="J108" i="13"/>
  <c r="J107" i="13"/>
  <c r="I107" i="13"/>
  <c r="J103" i="13"/>
  <c r="I103" i="13"/>
  <c r="J102" i="13"/>
  <c r="J101" i="13"/>
  <c r="I101" i="13"/>
  <c r="J100" i="13"/>
  <c r="J99" i="13"/>
  <c r="I99" i="13"/>
  <c r="J98" i="13"/>
  <c r="J97" i="13"/>
  <c r="I97" i="13"/>
  <c r="J96" i="13"/>
  <c r="J94" i="13"/>
  <c r="J93" i="13"/>
  <c r="J92" i="13"/>
  <c r="J84" i="13"/>
  <c r="I84" i="13"/>
  <c r="J80" i="13"/>
  <c r="I80" i="13"/>
  <c r="G154" i="13"/>
  <c r="H154" i="13"/>
  <c r="G151" i="13"/>
  <c r="H151" i="13"/>
  <c r="G147" i="13"/>
  <c r="H147" i="13"/>
  <c r="F154" i="13"/>
  <c r="F151" i="13"/>
  <c r="F147" i="13"/>
  <c r="G143" i="13"/>
  <c r="H143" i="13"/>
  <c r="G141" i="13"/>
  <c r="H141" i="13"/>
  <c r="F143" i="13"/>
  <c r="F141" i="13"/>
  <c r="G137" i="13"/>
  <c r="H137" i="13"/>
  <c r="G135" i="13"/>
  <c r="H135" i="13"/>
  <c r="G133" i="13"/>
  <c r="H133" i="13"/>
  <c r="G131" i="13"/>
  <c r="H131" i="13"/>
  <c r="F137" i="13"/>
  <c r="F135" i="13"/>
  <c r="G127" i="13"/>
  <c r="G126" i="13" s="1"/>
  <c r="H127" i="13"/>
  <c r="H126" i="13" s="1"/>
  <c r="G123" i="13"/>
  <c r="G122" i="13" s="1"/>
  <c r="H123" i="13"/>
  <c r="H122" i="13" s="1"/>
  <c r="G120" i="13"/>
  <c r="H120" i="13"/>
  <c r="H119" i="13" s="1"/>
  <c r="F120" i="13"/>
  <c r="F119" i="13" s="1"/>
  <c r="G115" i="13"/>
  <c r="H115" i="13"/>
  <c r="G113" i="13"/>
  <c r="H113" i="13"/>
  <c r="F113" i="13"/>
  <c r="H87" i="13"/>
  <c r="G91" i="13"/>
  <c r="H91" i="13"/>
  <c r="G95" i="13"/>
  <c r="H95" i="13"/>
  <c r="G104" i="13"/>
  <c r="H104" i="13"/>
  <c r="G106" i="13"/>
  <c r="H106" i="13"/>
  <c r="F104" i="13"/>
  <c r="G83" i="13"/>
  <c r="H83" i="13"/>
  <c r="G81" i="13"/>
  <c r="H81" i="13"/>
  <c r="G79" i="13"/>
  <c r="H79" i="13"/>
  <c r="F83" i="13"/>
  <c r="F81" i="13"/>
  <c r="F79" i="13"/>
  <c r="G67" i="13"/>
  <c r="H68" i="13"/>
  <c r="G65" i="13"/>
  <c r="G64" i="13" s="1"/>
  <c r="H65" i="13"/>
  <c r="H64" i="13" s="1"/>
  <c r="F68" i="13"/>
  <c r="F67" i="13" s="1"/>
  <c r="F65" i="13"/>
  <c r="F64" i="13" s="1"/>
  <c r="G61" i="13"/>
  <c r="G60" i="13" s="1"/>
  <c r="H61" i="13"/>
  <c r="F61" i="13"/>
  <c r="F60" i="13" s="1"/>
  <c r="G58" i="13"/>
  <c r="G57" i="13" s="1"/>
  <c r="H58" i="13"/>
  <c r="H57" i="13" s="1"/>
  <c r="F58" i="13"/>
  <c r="G55" i="13"/>
  <c r="G54" i="13" s="1"/>
  <c r="H55" i="13"/>
  <c r="H54" i="13" s="1"/>
  <c r="F55" i="13"/>
  <c r="F54" i="13" s="1"/>
  <c r="G51" i="13"/>
  <c r="H51" i="13"/>
  <c r="G47" i="13"/>
  <c r="H47" i="13"/>
  <c r="G44" i="13"/>
  <c r="H44" i="13"/>
  <c r="F47" i="13"/>
  <c r="G38" i="13"/>
  <c r="H38" i="13"/>
  <c r="G36" i="13"/>
  <c r="H36" i="13"/>
  <c r="G29" i="13"/>
  <c r="G28" i="13" s="1"/>
  <c r="H29" i="13"/>
  <c r="G26" i="13"/>
  <c r="H26" i="13"/>
  <c r="G23" i="13"/>
  <c r="H23" i="13"/>
  <c r="G20" i="13"/>
  <c r="H20" i="13"/>
  <c r="F29" i="13"/>
  <c r="F26" i="13"/>
  <c r="F23" i="13"/>
  <c r="I62" i="13"/>
  <c r="J53" i="13"/>
  <c r="I53" i="13"/>
  <c r="J52" i="13"/>
  <c r="I52" i="13"/>
  <c r="J50" i="13"/>
  <c r="I50" i="13"/>
  <c r="J49" i="13"/>
  <c r="I49" i="13"/>
  <c r="J48" i="13"/>
  <c r="I48" i="13"/>
  <c r="J45" i="13"/>
  <c r="J37" i="13"/>
  <c r="J22" i="13"/>
  <c r="I22" i="13"/>
  <c r="J21" i="13"/>
  <c r="I21" i="13"/>
  <c r="J19" i="13"/>
  <c r="J17" i="13"/>
  <c r="I17" i="13"/>
  <c r="J16" i="13"/>
  <c r="I16" i="13"/>
  <c r="J15" i="13"/>
  <c r="I15" i="13"/>
  <c r="J14" i="13"/>
  <c r="I14" i="13"/>
  <c r="H13" i="13"/>
  <c r="G13" i="13"/>
  <c r="J143" i="13" l="1"/>
  <c r="G112" i="13"/>
  <c r="I151" i="13"/>
  <c r="H146" i="13"/>
  <c r="H140" i="13"/>
  <c r="H139" i="13" s="1"/>
  <c r="H60" i="13"/>
  <c r="J60" i="13" s="1"/>
  <c r="J61" i="13"/>
  <c r="J44" i="13"/>
  <c r="J137" i="13"/>
  <c r="J115" i="13"/>
  <c r="J95" i="13"/>
  <c r="J87" i="13"/>
  <c r="J79" i="13"/>
  <c r="J51" i="13"/>
  <c r="I91" i="13"/>
  <c r="I83" i="13"/>
  <c r="I79" i="13"/>
  <c r="G35" i="13"/>
  <c r="I13" i="13"/>
  <c r="J120" i="13"/>
  <c r="J133" i="13"/>
  <c r="J47" i="13"/>
  <c r="J91" i="13"/>
  <c r="J122" i="13"/>
  <c r="F127" i="13"/>
  <c r="F126" i="13" s="1"/>
  <c r="I126" i="13" s="1"/>
  <c r="G146" i="13"/>
  <c r="J146" i="13" s="1"/>
  <c r="J83" i="13"/>
  <c r="G86" i="13"/>
  <c r="J126" i="13"/>
  <c r="J151" i="13"/>
  <c r="I92" i="13"/>
  <c r="I18" i="13"/>
  <c r="F133" i="13"/>
  <c r="I133" i="13" s="1"/>
  <c r="F38" i="13"/>
  <c r="F35" i="13" s="1"/>
  <c r="J106" i="13"/>
  <c r="J13" i="13"/>
  <c r="J38" i="13"/>
  <c r="J131" i="13"/>
  <c r="I87" i="13"/>
  <c r="F106" i="13"/>
  <c r="I106" i="13" s="1"/>
  <c r="I131" i="13"/>
  <c r="B11" i="5"/>
  <c r="H86" i="13"/>
  <c r="I119" i="13"/>
  <c r="G119" i="13"/>
  <c r="J119" i="13" s="1"/>
  <c r="G140" i="13"/>
  <c r="J123" i="13"/>
  <c r="J127" i="13"/>
  <c r="I37" i="13"/>
  <c r="I45" i="13"/>
  <c r="J20" i="13"/>
  <c r="J29" i="13"/>
  <c r="H28" i="13"/>
  <c r="J28" i="13" s="1"/>
  <c r="J36" i="13"/>
  <c r="F95" i="13"/>
  <c r="I95" i="13" s="1"/>
  <c r="F115" i="13"/>
  <c r="I115" i="13" s="1"/>
  <c r="F123" i="13"/>
  <c r="F122" i="13" s="1"/>
  <c r="I122" i="13" s="1"/>
  <c r="C15" i="2"/>
  <c r="I120" i="13"/>
  <c r="F146" i="13"/>
  <c r="I146" i="13" s="1"/>
  <c r="F140" i="13"/>
  <c r="H130" i="13"/>
  <c r="G130" i="13"/>
  <c r="H112" i="13"/>
  <c r="J112" i="13" s="1"/>
  <c r="H78" i="13"/>
  <c r="G78" i="13"/>
  <c r="F78" i="13"/>
  <c r="H67" i="13"/>
  <c r="G63" i="13"/>
  <c r="F63" i="13"/>
  <c r="I61" i="13"/>
  <c r="F57" i="13"/>
  <c r="I51" i="13"/>
  <c r="G43" i="13"/>
  <c r="I47" i="13"/>
  <c r="H43" i="13"/>
  <c r="F43" i="13"/>
  <c r="I44" i="13"/>
  <c r="H35" i="13"/>
  <c r="I36" i="13"/>
  <c r="I29" i="13"/>
  <c r="I20" i="13"/>
  <c r="F28" i="13"/>
  <c r="F12" i="13"/>
  <c r="G12" i="13"/>
  <c r="H12" i="13"/>
  <c r="I38" i="13" l="1"/>
  <c r="I78" i="13"/>
  <c r="I60" i="13"/>
  <c r="G77" i="13"/>
  <c r="F112" i="13"/>
  <c r="J35" i="13"/>
  <c r="I35" i="13"/>
  <c r="J43" i="13"/>
  <c r="F86" i="13"/>
  <c r="I86" i="13" s="1"/>
  <c r="G139" i="13"/>
  <c r="I28" i="13"/>
  <c r="I127" i="13"/>
  <c r="J86" i="13"/>
  <c r="F130" i="13"/>
  <c r="I130" i="13" s="1"/>
  <c r="J140" i="13"/>
  <c r="H63" i="13"/>
  <c r="J78" i="13"/>
  <c r="I112" i="13"/>
  <c r="J130" i="13"/>
  <c r="I123" i="13"/>
  <c r="C14" i="2"/>
  <c r="F139" i="13"/>
  <c r="I139" i="13" s="1"/>
  <c r="H77" i="13"/>
  <c r="G11" i="13"/>
  <c r="I43" i="13"/>
  <c r="H11" i="13"/>
  <c r="J12" i="13"/>
  <c r="F11" i="13"/>
  <c r="F70" i="13" s="1"/>
  <c r="I12" i="13"/>
  <c r="G156" i="13" l="1"/>
  <c r="F77" i="13"/>
  <c r="F156" i="13" s="1"/>
  <c r="J11" i="13"/>
  <c r="H70" i="13"/>
  <c r="G70" i="13"/>
  <c r="H156" i="13"/>
  <c r="J77" i="13"/>
  <c r="C39" i="8"/>
  <c r="C38" i="8" s="1"/>
  <c r="C23" i="8"/>
  <c r="I11" i="13"/>
  <c r="I77" i="13" l="1"/>
  <c r="I156" i="13"/>
  <c r="J156" i="13"/>
  <c r="J70" i="13"/>
  <c r="I70" i="13"/>
  <c r="G16" i="6"/>
  <c r="C15" i="5"/>
  <c r="E15" i="6" l="1"/>
  <c r="D17" i="9"/>
  <c r="F16" i="6"/>
  <c r="D37" i="8"/>
  <c r="D32" i="8"/>
  <c r="E32" i="8"/>
  <c r="D15" i="6"/>
  <c r="D34" i="8"/>
  <c r="E34" i="8"/>
  <c r="G15" i="6" l="1"/>
  <c r="E14" i="6"/>
  <c r="D14" i="6"/>
  <c r="D13" i="6" s="1"/>
  <c r="E17" i="9"/>
  <c r="D16" i="9"/>
  <c r="F15" i="6"/>
  <c r="D15" i="8"/>
  <c r="D31" i="8"/>
  <c r="D30" i="8" s="1"/>
  <c r="E23" i="8"/>
  <c r="F17" i="5"/>
  <c r="E17" i="5"/>
  <c r="F16" i="5"/>
  <c r="D15" i="5"/>
  <c r="E16" i="5"/>
  <c r="E15" i="8"/>
  <c r="G16" i="8"/>
  <c r="F16" i="8"/>
  <c r="E31" i="8"/>
  <c r="D36" i="8"/>
  <c r="C36" i="8"/>
  <c r="D15" i="2" l="1"/>
  <c r="G22" i="1"/>
  <c r="G14" i="6"/>
  <c r="F14" i="6"/>
  <c r="E13" i="6"/>
  <c r="D15" i="9"/>
  <c r="E16" i="9"/>
  <c r="D27" i="8"/>
  <c r="C11" i="5"/>
  <c r="E37" i="8"/>
  <c r="E36" i="8" s="1"/>
  <c r="E30" i="8"/>
  <c r="G31" i="8"/>
  <c r="F31" i="8"/>
  <c r="F15" i="5"/>
  <c r="E15" i="5"/>
  <c r="J22" i="1" l="1"/>
  <c r="G23" i="1"/>
  <c r="J23" i="1" s="1"/>
  <c r="G13" i="6"/>
  <c r="F13" i="6"/>
  <c r="G16" i="2"/>
  <c r="D14" i="9"/>
  <c r="E14" i="9" s="1"/>
  <c r="E15" i="9"/>
  <c r="D23" i="8"/>
  <c r="D39" i="8"/>
  <c r="D38" i="8" s="1"/>
  <c r="F16" i="2" l="1"/>
  <c r="E15" i="2"/>
  <c r="E12" i="5"/>
  <c r="D11" i="5"/>
  <c r="F12" i="5"/>
  <c r="F15" i="2" l="1"/>
  <c r="G15" i="2"/>
  <c r="E11" i="5"/>
  <c r="F11" i="5"/>
  <c r="G9" i="1" l="1"/>
  <c r="H9" i="1"/>
  <c r="J9" i="1" l="1"/>
  <c r="I9" i="1"/>
  <c r="G12" i="1"/>
  <c r="G15" i="1" s="1"/>
  <c r="H12" i="1" l="1"/>
  <c r="H33" i="1" l="1"/>
  <c r="J12" i="1"/>
  <c r="I12" i="1"/>
  <c r="H15" i="1"/>
  <c r="E14" i="2"/>
  <c r="D14" i="2"/>
  <c r="D12" i="2"/>
  <c r="J15" i="1" l="1"/>
  <c r="I15" i="1"/>
  <c r="D11" i="2"/>
  <c r="G11" i="2" s="1"/>
  <c r="G12" i="2"/>
  <c r="F14" i="2"/>
  <c r="G14" i="2"/>
  <c r="D13" i="5"/>
  <c r="C13" i="5"/>
  <c r="C41" i="5" s="1"/>
  <c r="B13" i="5"/>
  <c r="B41" i="5" s="1"/>
  <c r="D41" i="5" l="1"/>
  <c r="F13" i="5"/>
  <c r="E13" i="5"/>
  <c r="F29" i="5"/>
  <c r="E29" i="5"/>
  <c r="E41" i="5" l="1"/>
  <c r="F41" i="5"/>
  <c r="G34" i="8" l="1"/>
  <c r="F34" i="8"/>
  <c r="E33" i="8"/>
  <c r="D33" i="8"/>
  <c r="C33" i="8"/>
  <c r="F27" i="8" s="1"/>
  <c r="G32" i="8"/>
  <c r="F32" i="8"/>
  <c r="E26" i="8"/>
  <c r="E21" i="8"/>
  <c r="D21" i="8"/>
  <c r="C21" i="8"/>
  <c r="G19" i="8"/>
  <c r="F19" i="8"/>
  <c r="E18" i="8"/>
  <c r="D18" i="8"/>
  <c r="C18" i="8"/>
  <c r="G17" i="8"/>
  <c r="F17" i="8"/>
  <c r="G12" i="8"/>
  <c r="F12" i="8"/>
  <c r="E11" i="8"/>
  <c r="E10" i="8" s="1"/>
  <c r="D11" i="8"/>
  <c r="C11" i="8"/>
  <c r="C10" i="8" l="1"/>
  <c r="E25" i="8"/>
  <c r="C26" i="8"/>
  <c r="C25" i="8" s="1"/>
  <c r="G15" i="8"/>
  <c r="G33" i="8"/>
  <c r="G30" i="8"/>
  <c r="G18" i="8"/>
  <c r="F15" i="8"/>
  <c r="G11" i="8"/>
  <c r="F18" i="8"/>
  <c r="F30" i="8"/>
  <c r="F33" i="8"/>
  <c r="F11" i="8"/>
  <c r="F26" i="8" l="1"/>
  <c r="F10" i="8"/>
  <c r="G10" i="8"/>
  <c r="F25" i="8"/>
  <c r="D26" i="8" l="1"/>
  <c r="G27" i="8" l="1"/>
  <c r="G25" i="8"/>
  <c r="G26" i="8"/>
</calcChain>
</file>

<file path=xl/sharedStrings.xml><?xml version="1.0" encoding="utf-8"?>
<sst xmlns="http://schemas.openxmlformats.org/spreadsheetml/2006/main" count="799" uniqueCount="500">
  <si>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</si>
  <si>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</si>
  <si>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</si>
  <si>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</si>
  <si>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</si>
  <si>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</si>
  <si>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</si>
  <si>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</si>
  <si>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</si>
  <si>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</si>
  <si>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</si>
  <si>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</si>
  <si>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 xml:space="preserve">A. RAČUN PRIHODA I RASHODA </t>
  </si>
  <si>
    <t>Opći prihodi i primici</t>
  </si>
  <si>
    <t>Prihodi od prodaje nefinancijske imovine</t>
  </si>
  <si>
    <t>RASHODI POSLOVANJA</t>
  </si>
  <si>
    <t>Rashodi poslovanja</t>
  </si>
  <si>
    <t>Rashodi za zaposlene</t>
  </si>
  <si>
    <t>Rashodi za nabavu neproizvedene dugotrajne imovine</t>
  </si>
  <si>
    <t>RASHODI PREMA FUNKCIJSKOJ KLASIFIKACIJI</t>
  </si>
  <si>
    <t>B. RAČUN FINANCIRANJA</t>
  </si>
  <si>
    <t>Primici od financijske imovine i zaduživanja</t>
  </si>
  <si>
    <t>Izdaci za financijsku imovinu i otplate zajmova</t>
  </si>
  <si>
    <t>I. OPĆI DIO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</si>
  <si>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</si>
  <si>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</si>
  <si>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</si>
  <si>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</si>
  <si>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</si>
  <si>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</si>
  <si>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</si>
  <si>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</si>
  <si>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</si>
  <si>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Pomoći EU</t>
  </si>
  <si>
    <t>Tekuće donacije</t>
  </si>
  <si>
    <t>Donacije</t>
  </si>
  <si>
    <t>(1)</t>
  </si>
  <si>
    <t>(2)</t>
  </si>
  <si>
    <t>(3)</t>
  </si>
  <si>
    <t>(4)</t>
  </si>
  <si>
    <t>(5)</t>
  </si>
  <si>
    <t>Indeks (4/2)</t>
  </si>
  <si>
    <t>(6)</t>
  </si>
  <si>
    <t>Indeks (4/3)</t>
  </si>
  <si>
    <t xml:space="preserve">Brojčana oznaka i naziv </t>
  </si>
  <si>
    <t>PRIHODI</t>
  </si>
  <si>
    <t>OPĆI PRIHODI I PRIMICI</t>
  </si>
  <si>
    <t>PRIHODI ZA POSEBNE NAMJENE</t>
  </si>
  <si>
    <t>POMOĆI</t>
  </si>
  <si>
    <t>DONACIJE</t>
  </si>
  <si>
    <t>RASHODI</t>
  </si>
  <si>
    <t>01, OPĆE JAVNE USLUGE</t>
  </si>
  <si>
    <t>011, Izvršna i zakonodavna tijela, financijski i fiskalni poslovi, vanjski poslovi</t>
  </si>
  <si>
    <t>03, JAVNI RED I SIGURNOST</t>
  </si>
  <si>
    <t>032, Usluge protupožarne zaštite</t>
  </si>
  <si>
    <t>04, EKONOMSKI POSLOVI</t>
  </si>
  <si>
    <t>045, Promet</t>
  </si>
  <si>
    <t>05, ZAŠTITA OKOLIŠA</t>
  </si>
  <si>
    <t>051, Gospodarenje otpadom</t>
  </si>
  <si>
    <t>052, Gospodarenje otpadnim vodama</t>
  </si>
  <si>
    <t>06, USLUGE UNAPREĐ. STANOVANJA I ZAJEDNICE</t>
  </si>
  <si>
    <t>062, Razvoj zajednice</t>
  </si>
  <si>
    <t>063, Opskrba vodom</t>
  </si>
  <si>
    <t>064, Ulična rasvjeta</t>
  </si>
  <si>
    <t>07, ZDRAVSTVO</t>
  </si>
  <si>
    <t>08, REKREACIJA, KULTURA I RELIGIJA</t>
  </si>
  <si>
    <t>086, Rashodi za rekreaciju, kulturu i religiju koji nisu drugdje svrstani</t>
  </si>
  <si>
    <t>09, OBRAZOVANJE</t>
  </si>
  <si>
    <t>091, Predškolsko i osnovno obrazovanje</t>
  </si>
  <si>
    <t>10, SOCIJALNA ZAŠTITA</t>
  </si>
  <si>
    <t>107, Socijalna pomoć stanovništvu koje nije obuhvaćeno redovnim socijalnim programima</t>
  </si>
  <si>
    <t>109, Aktiv.socijalne zaštite koje nisu drugdje svrstane</t>
  </si>
  <si>
    <t>UKUPNO:</t>
  </si>
  <si>
    <t>Brojčana oznaka i naziv računa primitaka i izdataka</t>
  </si>
  <si>
    <t>PREMA IZVORIMA FINANCIRANJA</t>
  </si>
  <si>
    <t>B. RAČUN FINANCIRANJA - ANALITIČKI</t>
  </si>
  <si>
    <t>PRIMICI</t>
  </si>
  <si>
    <t>NAMJENSKI PRIMICI</t>
  </si>
  <si>
    <t>Najmenski primici od zaduživanja</t>
  </si>
  <si>
    <t>IZDACI</t>
  </si>
  <si>
    <t>Izvorni plan/rebalans</t>
  </si>
  <si>
    <t>PREMA IZVORIMA</t>
  </si>
  <si>
    <t>Stručno usavršavanje zaposlenika</t>
  </si>
  <si>
    <t>Rashodi za materijal i energiju</t>
  </si>
  <si>
    <t>Uredski materijal i ostali materijalni rashodi</t>
  </si>
  <si>
    <t>Rashodi za usluge</t>
  </si>
  <si>
    <t>Usluge promidžbe i informiranja</t>
  </si>
  <si>
    <t>Intelektualne i osobne usluge</t>
  </si>
  <si>
    <t>Računalne usluge</t>
  </si>
  <si>
    <t>Ostale usluge</t>
  </si>
  <si>
    <t>Ostali nespomenuti rashodi poslovanja</t>
  </si>
  <si>
    <t>Pristojbe i naknade</t>
  </si>
  <si>
    <t>Reprezentacija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</si>
  <si>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</si>
  <si>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</si>
  <si>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</si>
  <si>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</si>
  <si>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</si>
  <si>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Službena putovanja</t>
  </si>
  <si>
    <t>Premije osiguranja</t>
  </si>
  <si>
    <t>Financijski rashodi</t>
  </si>
  <si>
    <t>Ostali financijski rashodi</t>
  </si>
  <si>
    <t>Bankarske usluge i usluge platnog prometa</t>
  </si>
  <si>
    <t>Usluge tekućeg i investicijskog održavanja</t>
  </si>
  <si>
    <t>Uredska oprema i namještaj</t>
  </si>
  <si>
    <t>Nematerijalna proizvedena imovina</t>
  </si>
  <si>
    <t>Prihodi od upravnih i administrativnih pristojbi, pristojbi po posebnim propisima i naknada</t>
  </si>
  <si>
    <t>Prihodi po posebnim propisima</t>
  </si>
  <si>
    <t>Ostali nespomenuti prihodi</t>
  </si>
  <si>
    <t>Sitni inventar</t>
  </si>
  <si>
    <t>Usluge telefona, telefaksa</t>
  </si>
  <si>
    <t>Prihodi od imovine</t>
  </si>
  <si>
    <t>Prihodi od financijske imovine</t>
  </si>
  <si>
    <t>Prihodi od prodaje proizvoda i robe te pruženih usluga i prihodi od donacija</t>
  </si>
  <si>
    <t>Zatezne kamate</t>
  </si>
  <si>
    <t xml:space="preserve"> IZVRŠENJE FINANCIJSKOG PLANA OPĆINE PETROVSKO
ZA RAZDOBLJE SIJEČANJ - LIPANJ 2023.</t>
  </si>
  <si>
    <t>Prihodi od poreza</t>
  </si>
  <si>
    <t>Porez i prirez na dohodak</t>
  </si>
  <si>
    <t>Porez i prirez na dohodak od nesamostalnog rada</t>
  </si>
  <si>
    <t>Porez i prirez na dohodak od samostalnih djelatnosti</t>
  </si>
  <si>
    <t>Porez i prirez na dohodak od imovine i imovinskih
prava</t>
  </si>
  <si>
    <t>Porez i prirez na dohodak od dividendi i kamata</t>
  </si>
  <si>
    <t>Porezi na dohodak po godišnjoj prijavi</t>
  </si>
  <si>
    <t>Povrat poreza i prireza na dohodak po godišnjoj prijavi</t>
  </si>
  <si>
    <t>Porez na imovinu</t>
  </si>
  <si>
    <t>Stalni porezi na nepokretnu imovinu
(zemlju, zgrade, kuće i ostalo)</t>
  </si>
  <si>
    <t>Povremeni porezi na imovinu</t>
  </si>
  <si>
    <t>Porez na robu i usluge</t>
  </si>
  <si>
    <t>Porez na promet</t>
  </si>
  <si>
    <t>porezi na korištenje dobara ili izvođenje aktivnosti</t>
  </si>
  <si>
    <t>Ostali prihodi od poreza</t>
  </si>
  <si>
    <t>Ostali prihodi od poreza koji plaćaju pravne osobe</t>
  </si>
  <si>
    <t>Pomoći iz proračuna</t>
  </si>
  <si>
    <t>Tekuće pomoći iz proračuna</t>
  </si>
  <si>
    <t>Kapitalne pomoći iz proračuna</t>
  </si>
  <si>
    <t>Kamate na oročena sredstva i depozite po viđenju</t>
  </si>
  <si>
    <t>Prihodi od nefinancijske imovine</t>
  </si>
  <si>
    <t>Naknade za koncesije</t>
  </si>
  <si>
    <t>Prihodi od zakupa i iznajmljivanja imovine</t>
  </si>
  <si>
    <t>Naknade za korištenje nefinancijske imovine</t>
  </si>
  <si>
    <t>Ostali prihodi od nefinancijske imovine</t>
  </si>
  <si>
    <t>Upravne i administrativne pristojbe</t>
  </si>
  <si>
    <t>Županijske, gradske i općinske pristojbe i naknade</t>
  </si>
  <si>
    <t>Ostale upravne pristojbe i naknade</t>
  </si>
  <si>
    <t>Prihodi vodnog gospodarstva</t>
  </si>
  <si>
    <t>Doprinosi za šume</t>
  </si>
  <si>
    <t>Komunalni doprinosi i naknade</t>
  </si>
  <si>
    <t>Komunalni doprinosi</t>
  </si>
  <si>
    <t>Komunalne naknade</t>
  </si>
  <si>
    <t>Prihodi iz proračuna</t>
  </si>
  <si>
    <t>Prihodi za financiranje rashoda za nabavu nefinancijske
imovine</t>
  </si>
  <si>
    <t>Ostali prihodi</t>
  </si>
  <si>
    <t>Prihodi od prodaje neproizvedene dugotrajne imovine</t>
  </si>
  <si>
    <t>Zemljište</t>
  </si>
  <si>
    <t>Prihodi od prodaje građevinskih objekata</t>
  </si>
  <si>
    <t>Stambeni objekti</t>
  </si>
  <si>
    <t>Primljeni zajmovi od drugih razina vlasti</t>
  </si>
  <si>
    <t>Primljeni zajmovi od državnog proračuna</t>
  </si>
  <si>
    <t>Plaće za zaposlene</t>
  </si>
  <si>
    <t>Naknade za bolest, invalidnost i smrtni slučaj</t>
  </si>
  <si>
    <t>Doprinosi za obv.osiguranje u slučaju
nezaposlenosti</t>
  </si>
  <si>
    <t>Dnevnice za službeni put u zemlji</t>
  </si>
  <si>
    <t>Ostali rashodi za službena putovanja</t>
  </si>
  <si>
    <t>Naknade za prijevoz, za rad na terenu
i odvojeni život</t>
  </si>
  <si>
    <t>Naknade za prijevoz na posao i s posla</t>
  </si>
  <si>
    <t>Seminari, savjetovanja i simpozij</t>
  </si>
  <si>
    <t>Uredski materijal</t>
  </si>
  <si>
    <t>Literatura</t>
  </si>
  <si>
    <t>Materijal i sredstva za čišćenje i održavanje</t>
  </si>
  <si>
    <t>Energija</t>
  </si>
  <si>
    <t>Električna energija</t>
  </si>
  <si>
    <t>Javna rasvjeta</t>
  </si>
  <si>
    <t>Plin</t>
  </si>
  <si>
    <t>Usluge telefona, pošte i prijevoza</t>
  </si>
  <si>
    <t>Širokopojasni Internet</t>
  </si>
  <si>
    <t>Poštarina (pisma, tiskanice i sl.)</t>
  </si>
  <si>
    <t>Ostale usluge za komunikaciju i prijevoz</t>
  </si>
  <si>
    <t>Izdaci za održavanje groblja</t>
  </si>
  <si>
    <t>Izdaci za usluge ukopa na groblju</t>
  </si>
  <si>
    <t>Saniranje udarnih rupa na nerazvrstanim cestama</t>
  </si>
  <si>
    <t>Saniranje klizišta i odrona na nerazvrstanim cestama</t>
  </si>
  <si>
    <t>Nogostup Stara Ves-zaseok Leljaki</t>
  </si>
  <si>
    <t>Sanacija mostova Svedruža</t>
  </si>
  <si>
    <t xml:space="preserve">Dječja igrališta </t>
  </si>
  <si>
    <t>Saniranje odvodnih kanala</t>
  </si>
  <si>
    <t xml:space="preserve">Saniranje deponija </t>
  </si>
  <si>
    <t>Saniranje septičke Društveni dom i općinska zgrada</t>
  </si>
  <si>
    <t>Elektronski mediji</t>
  </si>
  <si>
    <t>Promiđba recikliranja i odvajanja otpada</t>
  </si>
  <si>
    <t>Komunalne usluge</t>
  </si>
  <si>
    <t>Opskrba vodom</t>
  </si>
  <si>
    <t>Iznošenje i odvoz smeća</t>
  </si>
  <si>
    <t>Odvoz otpada kontejnerom</t>
  </si>
  <si>
    <t>Zbrinjavanje pelena</t>
  </si>
  <si>
    <t>Stambena pričuva</t>
  </si>
  <si>
    <t>Ostale komunalne usluge</t>
  </si>
  <si>
    <t>Zbrinjavanje otpadne staklene ambalaže</t>
  </si>
  <si>
    <t>Zbrinjavanje plastične ambalaže-lampioni</t>
  </si>
  <si>
    <t>Zimsko održavanje nerazvrstanih cesta</t>
  </si>
  <si>
    <t>Zdravstvene i veterinarske usluge</t>
  </si>
  <si>
    <t>Veterinarske usluge - higijeničarska služba</t>
  </si>
  <si>
    <t>Deratizacija</t>
  </si>
  <si>
    <t>Sklonište za domaće životinje</t>
  </si>
  <si>
    <t>Autorski honorar</t>
  </si>
  <si>
    <t>Ugovor o djelu</t>
  </si>
  <si>
    <t>Usluge odvjetnika i pravnog savjetovanja</t>
  </si>
  <si>
    <t>Geodetsko-katastarske usluge</t>
  </si>
  <si>
    <t>Ostale intelektualne usluge - rač.ser.</t>
  </si>
  <si>
    <t>Ostale intelektualne usluge - za potrebe CZ</t>
  </si>
  <si>
    <t>LAG Zeleni bregi</t>
  </si>
  <si>
    <t>Kolzuntantske usluge-</t>
  </si>
  <si>
    <t>Izrada Strategije i plan. up.imovinom</t>
  </si>
  <si>
    <t>Izrada strategije pametne općine</t>
  </si>
  <si>
    <t>Ostale računalne usluge</t>
  </si>
  <si>
    <t>Održavanje programskih paketa</t>
  </si>
  <si>
    <t>Uređenje prostora</t>
  </si>
  <si>
    <t>Naplata usluge prih.od poreza-Porezna uprava</t>
  </si>
  <si>
    <t>Usluge čuvanja arhivske građe</t>
  </si>
  <si>
    <t>Naknada ostalih troškova</t>
  </si>
  <si>
    <t>Naknade za rad predstavničkih i izvršnih tijela,
povjerenstva i slično</t>
  </si>
  <si>
    <t>Naknade članovima predstavničkih i izvršnih tijela
i upravnih vijeća</t>
  </si>
  <si>
    <t>Naknade članovima povjerenstava-izbori</t>
  </si>
  <si>
    <t>Premije osiguranja ostale imovina</t>
  </si>
  <si>
    <t>Premije osiguranja zaposlenih</t>
  </si>
  <si>
    <t>Sudske pristojbe</t>
  </si>
  <si>
    <t>Javnobilježničke pristojbe</t>
  </si>
  <si>
    <t>Slivna vodna naknada</t>
  </si>
  <si>
    <t xml:space="preserve">Kamate za primljene kredite i zajmove </t>
  </si>
  <si>
    <t>Usluge banaka</t>
  </si>
  <si>
    <t>Zatezne kamate iz posl.odnosa i dr.</t>
  </si>
  <si>
    <t>Ostali nespomenuti financijski rashodi</t>
  </si>
  <si>
    <t>Subvencije</t>
  </si>
  <si>
    <t>Subvencije trgovačkim društvima, poljoprivrednicima i
obrtnicima izvan javnog sektora</t>
  </si>
  <si>
    <t>Subvencije poljoprivrednicima i obrtnicima</t>
  </si>
  <si>
    <t>Subvencije veterinarskog punkta</t>
  </si>
  <si>
    <t>Subvencije u poljoprivredi - kamate i potpore</t>
  </si>
  <si>
    <t>Izobrazba za uporabu pesticida</t>
  </si>
  <si>
    <t>Pomoći dane u inozemstvo i unutar općeg proračuna</t>
  </si>
  <si>
    <t>Pomoći unutar općeg proračuna</t>
  </si>
  <si>
    <t>Tekuće pomoći unutar općeg proračuna</t>
  </si>
  <si>
    <t>OŠ Petrovsko-plivanje,škola u prirodi</t>
  </si>
  <si>
    <t>OŠ Petrovsko-prijevoz van pedagoškog standarda</t>
  </si>
  <si>
    <t>OŠ Petrovsko-pametne ploče</t>
  </si>
  <si>
    <t>O.Š.Petrovsko-zelena zastava</t>
  </si>
  <si>
    <t>Sredstva za rad Male škole</t>
  </si>
  <si>
    <t>Crveni križ-0,7% zakonske obaveze</t>
  </si>
  <si>
    <t>HGSS</t>
  </si>
  <si>
    <t>Vatrogasna zajednica KZŽ</t>
  </si>
  <si>
    <t>Javna vatrogasna postrojba</t>
  </si>
  <si>
    <t>Civilna zaštita</t>
  </si>
  <si>
    <t>Kapitalne pomoći unutar općeg proračuna</t>
  </si>
  <si>
    <t>Kapitalne pomoći žup.prorač.sufinanciranje obn.izvora energ. za fiz.osobe</t>
  </si>
  <si>
    <t>Kapitalne pomoći izvanproračunskim kor. FZZOEU</t>
  </si>
  <si>
    <t>Naknade građanima i kućanstvima na temelju
osiguranja i druge naknade</t>
  </si>
  <si>
    <t>Naknade građanima i kućanstvima u novcu</t>
  </si>
  <si>
    <t>Pomoć obiteljima i kućanstvima</t>
  </si>
  <si>
    <t>Pomoć socijalno ugroženim - za ogrjev</t>
  </si>
  <si>
    <t xml:space="preserve">Pomoć za ljetovanje siromašnih učenika </t>
  </si>
  <si>
    <t>Pomoć za novorođenčad</t>
  </si>
  <si>
    <t>Pomoć za kupnju knjiga</t>
  </si>
  <si>
    <t>Jednokratna pomoć-nezaposleni</t>
  </si>
  <si>
    <t>Jednokratna pomoć-umirovljenici</t>
  </si>
  <si>
    <t>Stipendije i školarine</t>
  </si>
  <si>
    <t>Sufinanciranje učeničkih i studentskih domova</t>
  </si>
  <si>
    <t>Naknade građanima i kućanstvima u naravi</t>
  </si>
  <si>
    <t>Sufinanciranje prijevoza srednjoškolaca</t>
  </si>
  <si>
    <t>Ostali rashodi</t>
  </si>
  <si>
    <t>Tekuće donacije u novcu</t>
  </si>
  <si>
    <t>Tekuće donacije političkim strankama</t>
  </si>
  <si>
    <t xml:space="preserve">Kapitalne donacije </t>
  </si>
  <si>
    <t>Kapitalne donacije neprofitnim organizacijama</t>
  </si>
  <si>
    <t>Naknada štete uzrokovane prirodnim katastrofama</t>
  </si>
  <si>
    <t>Kapitalne pomoći</t>
  </si>
  <si>
    <t>Kapitalna pomoć za vodoopskrbu-sekundarni cjevovodi</t>
  </si>
  <si>
    <t>HEP-rekonstrukcija niskonaponske mreže-kabel</t>
  </si>
  <si>
    <t>Materijalna imovina</t>
  </si>
  <si>
    <t>Zemljište za vodospreme visoke zone i parkiralište</t>
  </si>
  <si>
    <t>Nematerijalna imovina</t>
  </si>
  <si>
    <t>Ulaganjeu tuđu imovinu tadi prava korištenja</t>
  </si>
  <si>
    <t>Školska sportska dvorana</t>
  </si>
  <si>
    <t>Dom u Štuparju</t>
  </si>
  <si>
    <t>Društveni dom Petrovsko</t>
  </si>
  <si>
    <t>Ostala nematerijalna imovina</t>
  </si>
  <si>
    <t>Prostorni plan</t>
  </si>
  <si>
    <t>Građevinski objekti</t>
  </si>
  <si>
    <t>Poslovni objekti</t>
  </si>
  <si>
    <t>Ceste, željeznice i ostali prometni objekti</t>
  </si>
  <si>
    <t>Ceste-EU natječaji</t>
  </si>
  <si>
    <t>Asfaltiranje nerazvrstanih cesta</t>
  </si>
  <si>
    <t>Ostali građevinski objekti</t>
  </si>
  <si>
    <t>Kanalizacija i odvodnja</t>
  </si>
  <si>
    <t>Izgradnja javne rasvjete</t>
  </si>
  <si>
    <t>Parkiralište kod groblja</t>
  </si>
  <si>
    <t>Proširenje groblja i obodna staza</t>
  </si>
  <si>
    <t>Postrojenja i oprema</t>
  </si>
  <si>
    <t>Računala i računalna oprema</t>
  </si>
  <si>
    <t>Ostala uredska oprema</t>
  </si>
  <si>
    <t>Uređaji, strojevi i oprema za ostale namjene</t>
  </si>
  <si>
    <t>Uređaji</t>
  </si>
  <si>
    <t>Oprema</t>
  </si>
  <si>
    <t>WIFI-4 oprema</t>
  </si>
  <si>
    <t>Ulaganja u računalne programe</t>
  </si>
  <si>
    <t>Otplata glavnice primljenih zajmova od drugih razina vlasti</t>
  </si>
  <si>
    <t>Otplata glavnice primljenih zajmova od državnog proračuna</t>
  </si>
  <si>
    <t>BROJČANA OZNAKA I NAZIV</t>
  </si>
  <si>
    <t>Indeks
(4/2)</t>
  </si>
  <si>
    <t>UKUPNO PRIHODI  (razredi 6 + 7):</t>
  </si>
  <si>
    <t>Indeks
(4/3)</t>
  </si>
  <si>
    <t>SVEUKUPNO RASHODI  (razredi 3 + 4):</t>
  </si>
  <si>
    <t>Pomoći iz inozemstva (darovnice) i od subjekata unutar općeg proračuna</t>
  </si>
  <si>
    <t>Pomoći od ostalih subjekata unutar općeg
proračuna</t>
  </si>
  <si>
    <t>Donacije od pravnih i fizičkih osoba izvan
općeg proračuna</t>
  </si>
  <si>
    <t>Prihodi iz proračuna za financiranje redovne djelatnosti proračunskih korisnika</t>
  </si>
  <si>
    <t>Prihodi od prodaje materijalne imovine
-prirodnih bogatstva</t>
  </si>
  <si>
    <t>Prihodi od prodaje proizvedene
dugotrajne imovine</t>
  </si>
  <si>
    <t>Naknada ostalih troškova osobama izvan radnog
odnosa</t>
  </si>
  <si>
    <t>Pomoći dane u inozemstvo i unutar
općeg proračuna</t>
  </si>
  <si>
    <t>Rashodi za nabavu neproizvedene
dugotrajne imovine</t>
  </si>
  <si>
    <t>Rashodi za nabavu proizvedene
dugotrajne imovine</t>
  </si>
  <si>
    <t>Kapitalne pomoći trgovačkim društvima
u javnom sektoru</t>
  </si>
  <si>
    <t>Ostale naknade građanima i kućanstvima
iz proračuna</t>
  </si>
  <si>
    <t>Naknada štete uzrokovane prirodnim
katastrofama</t>
  </si>
  <si>
    <t>Kamate za primljene kredite i zajmove od kreditnih i ostalih financijskih institucija izvan javnog sektora</t>
  </si>
  <si>
    <t>042, Poljoprivreda, šumarstvo, ribarstvo i lov</t>
  </si>
  <si>
    <t>095, Obrazovanje koje se ne može definirati po stupnju</t>
  </si>
  <si>
    <t>102 Starost</t>
  </si>
  <si>
    <t xml:space="preserve">066, Rashodi vezani za stanovanje i kom. pogodnosti
koje nisu drugdje svrstani </t>
  </si>
  <si>
    <t xml:space="preserve">056, Poslovi i usluge zaštite okoliša koji nisu drugdje svrstani </t>
  </si>
  <si>
    <t>076, Poslovi i usluge zdravstva koji nisu drugdje svrstani</t>
  </si>
  <si>
    <t>092, Srednješkolsko obrazovanje</t>
  </si>
  <si>
    <t>104, Obitelj i djeca</t>
  </si>
  <si>
    <t xml:space="preserve">
</t>
  </si>
  <si>
    <t>RAZDJEL 01 - ZAKONODAVNA I IZVRŠNA TIJELA</t>
  </si>
  <si>
    <t>PROGRAM 001 - REDOVNI IZDACI POSLOVANJA</t>
  </si>
  <si>
    <t>001A001 - PLAĆE I NAKNADE</t>
  </si>
  <si>
    <t>Plaća za javne radove</t>
  </si>
  <si>
    <t>Doprinosi za obvezno zdravstveno osig.</t>
  </si>
  <si>
    <t>Doprinosi za obavezno zdrav. osiguranje</t>
  </si>
  <si>
    <t>Doprinosi za ob. zdrav. os.-javni radovi</t>
  </si>
  <si>
    <t>001A002 - MATERIJALNI RASHODI</t>
  </si>
  <si>
    <t>Naknade za prijevoz na služb. putu u zemlji</t>
  </si>
  <si>
    <t>Naknade za prijevoz-javni radovi</t>
  </si>
  <si>
    <t>Tečajevi i stručni ispiti</t>
  </si>
  <si>
    <t>Ostali materijal za potrebe redovnog poslov.</t>
  </si>
  <si>
    <t>Benzin i ostali pribor za javne radove</t>
  </si>
  <si>
    <t>Usluge interneta</t>
  </si>
  <si>
    <t>Usluge tekućeg i investicijskog održav.</t>
  </si>
  <si>
    <t>Ostale us. tek. i inv. održavanja(ner. Ceste)</t>
  </si>
  <si>
    <t>Koševi i sprave O.Š i P.Š.</t>
  </si>
  <si>
    <t>Tisak</t>
  </si>
  <si>
    <t>Uramljivanje slika i slik.mat.</t>
  </si>
  <si>
    <t>Naknada ostalih troškova-struč.osposob.</t>
  </si>
  <si>
    <t>Naknada ostalih trošk.-vježbenici.</t>
  </si>
  <si>
    <t>Naknade za rad predstavničkih i izvršnih tijela, povjerenstva i slično</t>
  </si>
  <si>
    <t>001A003 - NABAVA NEFINANCIJSKE IMOVINE</t>
  </si>
  <si>
    <t>Katastar nerazvrstanuh cesta</t>
  </si>
  <si>
    <t>Ostali građevinski objekti-projekti</t>
  </si>
  <si>
    <t>Uređaji, strojevi i oprema za ostale
namjene</t>
  </si>
  <si>
    <t>001A004 DONACIJA POLITIČKIM STRANKAMA</t>
  </si>
  <si>
    <t>001A005 FINANCIJSKI RASHODI</t>
  </si>
  <si>
    <t>Kamate za primljene zajmove od tuzemnih banaka i ostalih financijskih institucija izvan javnog sektora</t>
  </si>
  <si>
    <t>Bankarske usluge i usluge plat. prometa</t>
  </si>
  <si>
    <t>PROGRAM 002     JAVNI RED I SIGURNOST</t>
  </si>
  <si>
    <t>002A001  DVD PETROVSKO</t>
  </si>
  <si>
    <t>Tekuće donacije udrugama građana DVD Petovsko</t>
  </si>
  <si>
    <t>PROGRAM 003 EKONOSMKI POSLOVI</t>
  </si>
  <si>
    <t>003A001 KAPITALNA POTPORA - POTICAJ U GOSPODARSTVU</t>
  </si>
  <si>
    <t>Pomoći dane u inozemstvo i unutar općeg
proračuna</t>
  </si>
  <si>
    <t>003A002 IZDACI ZA OTPLATU GLAVNICE PRIMLJENIH ZAJMOVA</t>
  </si>
  <si>
    <t>IZDACI ZA FINANCIJSKU IMOVINU I
OTPLATE ZAJMOVA</t>
  </si>
  <si>
    <t>Izdaci za otplatu glavnice primljenih
kredita i zajmova</t>
  </si>
  <si>
    <t>003A003 ELEMENTARNE NEPOGODE I SUBVENCIJE</t>
  </si>
  <si>
    <t>Subvencije poljoprivrednicima i
obrtnicima</t>
  </si>
  <si>
    <t>Kazne, penali i naknade štete</t>
  </si>
  <si>
    <t>Naknada štete uzr.pirodnim katastrofama</t>
  </si>
  <si>
    <t>PROGRAM 004 ZAŠTITA OKOLIŠA</t>
  </si>
  <si>
    <t>004A001 UREĐENJE ZELENIH POVRŠINA I ODVOZ SMEĆA</t>
  </si>
  <si>
    <t>004A002 HIGIJENIČARSKA SLUŽBA</t>
  </si>
  <si>
    <t>004A003 SANACIJA DEPONIJA GORJAK</t>
  </si>
  <si>
    <t>Pomoći unutar poćeg proračuna</t>
  </si>
  <si>
    <t>Kapitalne pomoći županijskim proračunima-GORJAK</t>
  </si>
  <si>
    <t>PROGRAM 005   USLUGE UNAPREĐENJA STANOVANJA I ZAJEDNICE</t>
  </si>
  <si>
    <t>005A001 JAVNA RASJVETA</t>
  </si>
  <si>
    <t>Održavanje javne rasvjete</t>
  </si>
  <si>
    <t>005A002 GROBLJE</t>
  </si>
  <si>
    <t>Usluge tekućeg i investic. održavanja</t>
  </si>
  <si>
    <t>005A003  VODOOPSKRBA</t>
  </si>
  <si>
    <t>005A004  KOMUNALNI REDAR</t>
  </si>
  <si>
    <t>005A005  PROSTORNI PLAN</t>
  </si>
  <si>
    <t>PROGRAM 006   SANACIJA NERAZVRSTANIH CESTA</t>
  </si>
  <si>
    <t xml:space="preserve">006A001  ODRŽAVANJE NERAZVRSTANIH CESTA </t>
  </si>
  <si>
    <t>Ceste, željeznice i ostali prom. objekti</t>
  </si>
  <si>
    <t xml:space="preserve">006A002 ASFALTIRANJE NERAZVRSTANIH CESTA </t>
  </si>
  <si>
    <t>PROGRAM 007 REKREACIJA, KULTURA I RELIGIJA</t>
  </si>
  <si>
    <t>007A001 REKREACIJA</t>
  </si>
  <si>
    <t>Udruga mještana Gredenec</t>
  </si>
  <si>
    <t>Sportske igre mladih</t>
  </si>
  <si>
    <t>Tekuće donacije građana - Lovačko društvo</t>
  </si>
  <si>
    <t>Tekuća donacija udruzi "Petrovska pistola"</t>
  </si>
  <si>
    <t>Tekuće donacije udrugama - Svedruža</t>
  </si>
  <si>
    <t>Tekuće donacije udrugama - Preseka zapad</t>
  </si>
  <si>
    <t>Tekuće donacije - NK Petrovsko</t>
  </si>
  <si>
    <t>Ulaganje u tuđu imovinu</t>
  </si>
  <si>
    <t>Ulaganja u tuđu imovinu radi prava korištenja</t>
  </si>
  <si>
    <t>Lovački dom</t>
  </si>
  <si>
    <t>007A002 KULTURA</t>
  </si>
  <si>
    <t>Tekuće donacije udruga KAJ Petrovsko</t>
  </si>
  <si>
    <t>Ostale tekuće donacije-ZGF Krijesnica</t>
  </si>
  <si>
    <t>Ostale tekuće donacije-Društvo "Naša djeca" Petrovsko</t>
  </si>
  <si>
    <t>007A003 RELIGIJA</t>
  </si>
  <si>
    <t>Proslava Zahvalnica  i Župe Petrovsko</t>
  </si>
  <si>
    <t>PROGRAM 008   OBRAZOVANJE</t>
  </si>
  <si>
    <t>008A001  DONACIJA ZA BORAVAK DJECE U DJEČJIM VRTIĆIMA</t>
  </si>
  <si>
    <t>Donacija za boravak djece u dječjim vrtićima</t>
  </si>
  <si>
    <t>008A002  SREDSTVA ZA RAD MALE ŠKOLE</t>
  </si>
  <si>
    <t>008A003  OBRAZOVANJE DJECE, UČENIKA, STUDENATA I ODRASLIH</t>
  </si>
  <si>
    <t>Tekuće pomoći županijskim proračunima - OŠ Petrovsko-kuhinja</t>
  </si>
  <si>
    <t>008A004  OBRAZOVANJE KADROVA UČENIKA I STUDENATA</t>
  </si>
  <si>
    <t>PROGRAM 009  SOCIJALNA ZAŠTITA</t>
  </si>
  <si>
    <t>009A001  SOCIJALNE POMOĆI I ZAŠTITA</t>
  </si>
  <si>
    <t>Tekuće pomoći gradskim proračunima - Gradu za program "pomoć u kući"</t>
  </si>
  <si>
    <t>009A002  DONACIJE UDRUGAMA</t>
  </si>
  <si>
    <t>Udruga osoba sa int. Teškočama</t>
  </si>
  <si>
    <t>UU Krapina</t>
  </si>
  <si>
    <t>Ostale donacije</t>
  </si>
  <si>
    <t>HVIDRA-Krapina</t>
  </si>
  <si>
    <t>Tekuće donacije-Počasnom Bleiburškom vodu (PBV)</t>
  </si>
  <si>
    <t>Tekuće donacije udrugama - NK "Toplice"</t>
  </si>
  <si>
    <t>Udruga vererana 103.br.HV</t>
  </si>
  <si>
    <t>Tekuće donacije-Udruga mladih "Mladi za Mihovljan"</t>
  </si>
  <si>
    <t>Donacija Udruga slijepih</t>
  </si>
  <si>
    <t>Kapitalne donacije</t>
  </si>
  <si>
    <t>Crveni križ-sufinanciranje otplate kredita</t>
  </si>
  <si>
    <t>Ukupno rashodi i izdaci</t>
  </si>
  <si>
    <t>Tekuće pomoći od izvanproračunskih korisnika</t>
  </si>
  <si>
    <t>Kapitalne pomoći od od izvanproračunskih korisnika</t>
  </si>
  <si>
    <t>105 Nezaposlenost</t>
  </si>
  <si>
    <t>Primljeni zajmovi od državnog proračuna
kartkoročni</t>
  </si>
  <si>
    <t>VLASTITI PRIHODI</t>
  </si>
  <si>
    <t>Vlastiti prihodi</t>
  </si>
  <si>
    <t>Pomoći dane unutar općeg proračuna</t>
  </si>
  <si>
    <t>Tekuće pomoči unutar općeg proračuna</t>
  </si>
  <si>
    <t>Sufinanciranje komunalnog redara</t>
  </si>
  <si>
    <t>Sufinanciranje poljoprivrednog redara</t>
  </si>
  <si>
    <t>Pomočnik u nastavi</t>
  </si>
  <si>
    <t>Sufinanciranje logopeda</t>
  </si>
  <si>
    <t>Memorijal Podgajski</t>
  </si>
  <si>
    <t>Udruga branitelja Sunja</t>
  </si>
  <si>
    <t>Izvršenje do 30.06.2023.</t>
  </si>
  <si>
    <t>Izvorni plan/rebalans 2024.</t>
  </si>
  <si>
    <t>Izvršenje 30.06.2024.</t>
  </si>
  <si>
    <t>INDEKS</t>
  </si>
  <si>
    <t>5=4/2*100</t>
  </si>
  <si>
    <t>6=4/3*100</t>
  </si>
  <si>
    <t>EUR</t>
  </si>
  <si>
    <t>UKUPAN DONOS VIŠKA / MANJKA IZ PRETHODNE(IH) GODINE</t>
  </si>
  <si>
    <t xml:space="preserve"> IZVRŠENJE FINANCIJSKOG PLANA OPĆINE PETROVSKO
ZA RAZDOBLJE SIJEČANJ - LIPANJ 2024.</t>
  </si>
  <si>
    <t>Izvršenje 30.06.2023.</t>
  </si>
  <si>
    <t>Izvorni plan/rebalans
2024.</t>
  </si>
  <si>
    <t>IZVRŠENJE FINANCIJSKOG PLANA OPĆINE PETROVSKO
ZA RAZDOBLJE SIJEČANJ - LIPANJ 2024. GODINE</t>
  </si>
  <si>
    <t>IZVRŠENJE FINANCIJSKOG PLANA OPĆINE PETROVSKO
ZA RAZDOBLJE SIJEČANJ - LIPANJ 2024.</t>
  </si>
  <si>
    <t>REPUBLIKA HRVATSKA</t>
  </si>
  <si>
    <t>KRAPINSKO-ZAGORSKA ŽUPANIJA</t>
  </si>
  <si>
    <t>OPĆINA PETROVSKO</t>
  </si>
  <si>
    <t>IZVRŠENJE PRORAČUNA ZA RAZDOBLJE SIJEČANJ-LIPANJ 2024. GODINE</t>
  </si>
  <si>
    <t>Ekonomska klasifikacija</t>
  </si>
  <si>
    <t>PLAN 2024.</t>
  </si>
  <si>
    <t>IZVRŠENJE
DO 30.06.2024.</t>
  </si>
  <si>
    <t>%
IZVRŠENJA</t>
  </si>
  <si>
    <t>OSTALO
ZA IZVRŠENJE</t>
  </si>
  <si>
    <t>01 - ZAKONODAVNA I IZVRŠNA TIJELA</t>
  </si>
  <si>
    <t>Izdaci za obilježavanje prigodnih datuma - Dan općine</t>
  </si>
  <si>
    <t>Planinarsko društvo Brezovica</t>
  </si>
  <si>
    <t>Tekuća donacija udrugama "Gmajna" Štuparje</t>
  </si>
  <si>
    <t>Donacije udrugama HVRI na području Županije</t>
  </si>
  <si>
    <t xml:space="preserve">Tekuće donacije udrug.građ.- Društvo ošt.sluha </t>
  </si>
  <si>
    <t>PRIJELAZNE I ZAKLJUČNE ODREDBE:</t>
  </si>
  <si>
    <t>Ovaj godišnji izvještaj o izvršenju Proračuna Općine Petrovsko za razdoblje siječanj - lipanj 2024. godine stupa na snagu osmog dana</t>
  </si>
  <si>
    <t>od dana objave u "Službenom glasniku Krapinsko-zagorske županije".</t>
  </si>
  <si>
    <t xml:space="preserve">KLASA:                                                                  </t>
  </si>
  <si>
    <t>400-04/24-01/04</t>
  </si>
  <si>
    <t>URBROJ:                                                                OPĆINSKOG VIJEĆA</t>
  </si>
  <si>
    <t>2140-25-01-24-1</t>
  </si>
  <si>
    <t xml:space="preserve">Petrovsko,  </t>
  </si>
  <si>
    <t>20. rujna 2024.</t>
  </si>
  <si>
    <t xml:space="preserve">     PREDSJEDNIK OPĆINSKOG VIJEĆA</t>
  </si>
  <si>
    <t xml:space="preserve">               OPĆINE PETROVSKO</t>
  </si>
  <si>
    <t xml:space="preserve"> </t>
  </si>
  <si>
    <t xml:space="preserve">        Željko Vučilovski,bacc.ing.tehn.inf.</t>
  </si>
  <si>
    <t>Usluge tekućeg i investicijskog održavanja građ. objekata</t>
  </si>
  <si>
    <t>Usluge tekućeg i invest. Održavanja postrojenja i opreme</t>
  </si>
  <si>
    <t>Kapitalne pomoći trg. društvima u javnom sektoru</t>
  </si>
  <si>
    <t>Otplata glavnice primljenih zajmova od drž. prorač.- kratkoroč.</t>
  </si>
  <si>
    <t>Otplata glavnice primljenih zajmova od drž. prorač.-dugoročni</t>
  </si>
  <si>
    <t>Subvencije u poljoprivredi za umjetno oplođivanje krava i junica</t>
  </si>
  <si>
    <t>Laboratorijske usluge - ispitivanje zdrav. ispravnosti vode</t>
  </si>
  <si>
    <t>Tek.donacije udrug - "Općina limena glazba Petrovsko-Špoljari"</t>
  </si>
  <si>
    <t>Ostale naknade građanima i kućanstvima iz proračuna</t>
  </si>
  <si>
    <t>Obilježavanje nerazvrst.cesta prom.znakovima i putokazima</t>
  </si>
  <si>
    <t>Naknade za prijevoz, za rad na terenu i odvojeni život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</si>
</sst>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kn&quot;"/>
    <numFmt numFmtId="165" formatCode="#,##0.00\ _k_n"/>
    <numFmt numFmtId="166" formatCode="#,##0.00\ [$EUR]"/>
  </numFmts>
  <fonts count="4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8"/>
      <name val="Arial Black"/>
      <family val="2"/>
      <charset val="1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sz val="8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sz val="8"/>
      <color indexed="8"/>
      <name val="Arial Black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indexed="13"/>
        <bgColor indexed="34"/>
      </patternFill>
    </fill>
    <fill>
      <patternFill patternType="solid">
        <fgColor indexed="27"/>
        <bgColor indexed="41"/>
      </patternFill>
    </fill>
    <fill>
      <patternFill patternType="solid">
        <fgColor indexed="31"/>
        <bgColor indexed="22"/>
      </patternFill>
    </fill>
    <fill>
      <patternFill patternType="solid">
        <fgColor theme="0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67955565050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9" fillId="0" borderId="0"/>
  </cellStyleXfs>
  <cellXfs count="262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0" fontId="10" fillId="2" borderId="3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2" fillId="0" borderId="0" xfId="0" quotePrefix="1" applyFont="1" applyAlignment="1">
      <alignment horizontal="center" vertical="center" wrapText="1"/>
    </xf>
    <xf numFmtId="0" fontId="10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0" fontId="14" fillId="0" borderId="5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center"/>
    </xf>
    <xf numFmtId="49" fontId="18" fillId="0" borderId="7" xfId="0" applyNumberFormat="1" applyFont="1" applyBorder="1" applyAlignment="1">
      <alignment horizontal="center" vertical="center"/>
    </xf>
    <xf numFmtId="4" fontId="16" fillId="5" borderId="7" xfId="0" applyNumberFormat="1" applyFont="1" applyFill="1" applyBorder="1" applyAlignment="1">
      <alignment horizontal="right" vertical="center"/>
    </xf>
    <xf numFmtId="4" fontId="19" fillId="5" borderId="7" xfId="0" applyNumberFormat="1" applyFont="1" applyFill="1" applyBorder="1" applyAlignment="1">
      <alignment horizontal="righ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vertical="center" wrapText="1"/>
    </xf>
    <xf numFmtId="4" fontId="17" fillId="0" borderId="0" xfId="0" applyNumberFormat="1" applyFont="1" applyAlignment="1">
      <alignment horizontal="right" vertical="center"/>
    </xf>
    <xf numFmtId="4" fontId="13" fillId="0" borderId="0" xfId="0" applyNumberFormat="1" applyFont="1" applyAlignment="1">
      <alignment horizontal="right" vertical="center"/>
    </xf>
    <xf numFmtId="4" fontId="17" fillId="0" borderId="7" xfId="0" applyNumberFormat="1" applyFont="1" applyBorder="1" applyAlignment="1">
      <alignment horizontal="right" vertical="center"/>
    </xf>
    <xf numFmtId="4" fontId="19" fillId="5" borderId="6" xfId="0" applyNumberFormat="1" applyFont="1" applyFill="1" applyBorder="1" applyAlignment="1">
      <alignment horizontal="right" vertical="center"/>
    </xf>
    <xf numFmtId="49" fontId="18" fillId="0" borderId="2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right" vertical="center"/>
    </xf>
    <xf numFmtId="4" fontId="19" fillId="0" borderId="2" xfId="0" applyNumberFormat="1" applyFont="1" applyBorder="1" applyAlignment="1">
      <alignment horizontal="right" vertical="center"/>
    </xf>
    <xf numFmtId="0" fontId="19" fillId="4" borderId="6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/>
    </xf>
    <xf numFmtId="0" fontId="19" fillId="4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horizontal="right"/>
    </xf>
    <xf numFmtId="4" fontId="0" fillId="0" borderId="0" xfId="0" applyNumberFormat="1"/>
    <xf numFmtId="4" fontId="6" fillId="0" borderId="3" xfId="0" applyNumberFormat="1" applyFont="1" applyBorder="1" applyAlignment="1">
      <alignment horizontal="right"/>
    </xf>
    <xf numFmtId="4" fontId="6" fillId="4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0" fontId="21" fillId="4" borderId="3" xfId="0" applyFont="1" applyFill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wrapText="1"/>
    </xf>
    <xf numFmtId="4" fontId="6" fillId="4" borderId="1" xfId="0" quotePrefix="1" applyNumberFormat="1" applyFont="1" applyFill="1" applyBorder="1" applyAlignment="1">
      <alignment horizontal="right" wrapText="1"/>
    </xf>
    <xf numFmtId="2" fontId="0" fillId="0" borderId="0" xfId="0" applyNumberFormat="1"/>
    <xf numFmtId="164" fontId="0" fillId="0" borderId="0" xfId="0" applyNumberFormat="1"/>
    <xf numFmtId="0" fontId="9" fillId="0" borderId="0" xfId="1" applyAlignment="1">
      <alignment horizontal="right"/>
    </xf>
    <xf numFmtId="0" fontId="26" fillId="0" borderId="8" xfId="1" applyFont="1" applyBorder="1" applyAlignment="1">
      <alignment horizontal="center" vertical="center" wrapText="1"/>
    </xf>
    <xf numFmtId="0" fontId="26" fillId="6" borderId="8" xfId="1" applyFont="1" applyFill="1" applyBorder="1" applyAlignment="1">
      <alignment horizontal="center" vertical="center"/>
    </xf>
    <xf numFmtId="0" fontId="26" fillId="6" borderId="8" xfId="1" applyFont="1" applyFill="1" applyBorder="1" applyAlignment="1">
      <alignment horizontal="left" vertical="center"/>
    </xf>
    <xf numFmtId="165" fontId="26" fillId="6" borderId="8" xfId="1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26" fillId="7" borderId="8" xfId="1" applyFont="1" applyFill="1" applyBorder="1" applyAlignment="1">
      <alignment horizontal="center" vertical="center"/>
    </xf>
    <xf numFmtId="0" fontId="26" fillId="7" borderId="8" xfId="1" applyFont="1" applyFill="1" applyBorder="1" applyAlignment="1">
      <alignment horizontal="left" vertical="center"/>
    </xf>
    <xf numFmtId="165" fontId="26" fillId="7" borderId="8" xfId="1" applyNumberFormat="1" applyFont="1" applyFill="1" applyBorder="1" applyAlignment="1">
      <alignment horizontal="right" vertical="center"/>
    </xf>
    <xf numFmtId="0" fontId="26" fillId="8" borderId="8" xfId="1" applyFont="1" applyFill="1" applyBorder="1" applyAlignment="1">
      <alignment horizontal="center" vertical="center"/>
    </xf>
    <xf numFmtId="0" fontId="26" fillId="8" borderId="8" xfId="1" applyFont="1" applyFill="1" applyBorder="1" applyAlignment="1">
      <alignment horizontal="left" vertical="center"/>
    </xf>
    <xf numFmtId="165" fontId="26" fillId="8" borderId="8" xfId="1" applyNumberFormat="1" applyFont="1" applyFill="1" applyBorder="1" applyAlignment="1">
      <alignment horizontal="right" vertical="center"/>
    </xf>
    <xf numFmtId="0" fontId="27" fillId="9" borderId="8" xfId="1" applyFont="1" applyFill="1" applyBorder="1" applyAlignment="1">
      <alignment horizontal="left" vertical="center"/>
    </xf>
    <xf numFmtId="0" fontId="27" fillId="9" borderId="8" xfId="1" applyFont="1" applyFill="1" applyBorder="1" applyAlignment="1">
      <alignment vertical="center" wrapText="1"/>
    </xf>
    <xf numFmtId="165" fontId="27" fillId="9" borderId="8" xfId="1" applyNumberFormat="1" applyFont="1" applyFill="1" applyBorder="1" applyAlignment="1">
      <alignment horizontal="right" vertical="center"/>
    </xf>
    <xf numFmtId="0" fontId="26" fillId="7" borderId="8" xfId="1" applyFont="1" applyFill="1" applyBorder="1" applyAlignment="1">
      <alignment horizontal="center" vertical="center" wrapText="1"/>
    </xf>
    <xf numFmtId="0" fontId="26" fillId="8" borderId="8" xfId="1" applyFont="1" applyFill="1" applyBorder="1" applyAlignment="1">
      <alignment horizontal="center" vertical="center" wrapText="1"/>
    </xf>
    <xf numFmtId="165" fontId="26" fillId="0" borderId="8" xfId="1" applyNumberFormat="1" applyFont="1" applyBorder="1" applyAlignment="1">
      <alignment horizontal="right" vertical="center"/>
    </xf>
    <xf numFmtId="0" fontId="9" fillId="10" borderId="0" xfId="1" applyFill="1"/>
    <xf numFmtId="0" fontId="27" fillId="9" borderId="8" xfId="1" applyFont="1" applyFill="1" applyBorder="1" applyAlignment="1">
      <alignment vertical="center"/>
    </xf>
    <xf numFmtId="0" fontId="27" fillId="0" borderId="0" xfId="1" applyFont="1" applyAlignment="1">
      <alignment horizontal="left"/>
    </xf>
    <xf numFmtId="0" fontId="27" fillId="0" borderId="0" xfId="1" applyFont="1" applyAlignment="1">
      <alignment horizontal="right"/>
    </xf>
    <xf numFmtId="0" fontId="29" fillId="0" borderId="0" xfId="0" applyFont="1"/>
    <xf numFmtId="0" fontId="29" fillId="0" borderId="0" xfId="0" applyFont="1" applyAlignment="1">
      <alignment horizontal="center"/>
    </xf>
    <xf numFmtId="0" fontId="26" fillId="0" borderId="0" xfId="1" applyFont="1" applyBorder="1" applyAlignment="1">
      <alignment horizontal="left" vertical="center"/>
    </xf>
    <xf numFmtId="165" fontId="26" fillId="0" borderId="0" xfId="1" applyNumberFormat="1" applyFont="1" applyBorder="1" applyAlignment="1">
      <alignment horizontal="right" vertical="center"/>
    </xf>
    <xf numFmtId="9" fontId="26" fillId="0" borderId="0" xfId="1" applyNumberFormat="1" applyFont="1" applyBorder="1" applyAlignment="1">
      <alignment horizontal="center" vertical="center"/>
    </xf>
    <xf numFmtId="0" fontId="26" fillId="0" borderId="12" xfId="1" applyFont="1" applyBorder="1" applyAlignment="1">
      <alignment horizontal="left" vertical="center"/>
    </xf>
    <xf numFmtId="165" fontId="26" fillId="0" borderId="12" xfId="1" applyNumberFormat="1" applyFont="1" applyBorder="1" applyAlignment="1">
      <alignment horizontal="right" vertical="center"/>
    </xf>
    <xf numFmtId="9" fontId="26" fillId="0" borderId="12" xfId="1" applyNumberFormat="1" applyFont="1" applyBorder="1" applyAlignment="1">
      <alignment horizontal="center" vertical="center"/>
    </xf>
    <xf numFmtId="165" fontId="26" fillId="0" borderId="0" xfId="1" applyNumberFormat="1" applyFont="1" applyBorder="1" applyAlignment="1">
      <alignment horizontal="center" vertical="center"/>
    </xf>
    <xf numFmtId="0" fontId="27" fillId="9" borderId="8" xfId="1" applyFont="1" applyFill="1" applyBorder="1" applyAlignment="1">
      <alignment horizontal="center" vertical="center"/>
    </xf>
    <xf numFmtId="0" fontId="27" fillId="9" borderId="9" xfId="1" applyFont="1" applyFill="1" applyBorder="1" applyAlignment="1">
      <alignment horizontal="left" vertical="center"/>
    </xf>
    <xf numFmtId="1" fontId="26" fillId="6" borderId="8" xfId="1" applyNumberFormat="1" applyFont="1" applyFill="1" applyBorder="1" applyAlignment="1">
      <alignment horizontal="center" vertical="center"/>
    </xf>
    <xf numFmtId="1" fontId="26" fillId="7" borderId="8" xfId="1" applyNumberFormat="1" applyFont="1" applyFill="1" applyBorder="1" applyAlignment="1">
      <alignment horizontal="center" vertical="center"/>
    </xf>
    <xf numFmtId="1" fontId="26" fillId="8" borderId="8" xfId="1" applyNumberFormat="1" applyFont="1" applyFill="1" applyBorder="1" applyAlignment="1">
      <alignment horizontal="center" vertical="center"/>
    </xf>
    <xf numFmtId="1" fontId="27" fillId="9" borderId="8" xfId="1" applyNumberFormat="1" applyFont="1" applyFill="1" applyBorder="1" applyAlignment="1">
      <alignment horizontal="center" vertical="center"/>
    </xf>
    <xf numFmtId="1" fontId="26" fillId="0" borderId="8" xfId="1" applyNumberFormat="1" applyFont="1" applyBorder="1" applyAlignment="1">
      <alignment horizontal="center" vertical="center"/>
    </xf>
    <xf numFmtId="165" fontId="26" fillId="0" borderId="12" xfId="1" applyNumberFormat="1" applyFont="1" applyBorder="1" applyAlignment="1">
      <alignment horizontal="center" vertical="center"/>
    </xf>
    <xf numFmtId="49" fontId="30" fillId="0" borderId="8" xfId="1" applyNumberFormat="1" applyFont="1" applyBorder="1" applyAlignment="1">
      <alignment horizontal="center" vertical="center" wrapText="1"/>
    </xf>
    <xf numFmtId="1" fontId="28" fillId="8" borderId="8" xfId="1" applyNumberFormat="1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left" vertical="center" wrapText="1"/>
    </xf>
    <xf numFmtId="3" fontId="3" fillId="2" borderId="13" xfId="0" applyNumberFormat="1" applyFont="1" applyFill="1" applyBorder="1" applyAlignment="1">
      <alignment horizontal="right"/>
    </xf>
    <xf numFmtId="4" fontId="3" fillId="2" borderId="13" xfId="0" applyNumberFormat="1" applyFont="1" applyFill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9" fillId="2" borderId="13" xfId="0" quotePrefix="1" applyFont="1" applyFill="1" applyBorder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0" fontId="34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0" fontId="35" fillId="0" borderId="0" xfId="0" applyFont="1"/>
    <xf numFmtId="0" fontId="0" fillId="0" borderId="0" xfId="0" applyFont="1"/>
    <xf numFmtId="0" fontId="27" fillId="0" borderId="0" xfId="1" applyFont="1" applyAlignment="1">
      <alignment horizontal="center"/>
    </xf>
    <xf numFmtId="4" fontId="6" fillId="3" borderId="3" xfId="0" quotePrefix="1" applyNumberFormat="1" applyFont="1" applyFill="1" applyBorder="1" applyAlignment="1">
      <alignment horizontal="right" wrapText="1"/>
    </xf>
    <xf numFmtId="4" fontId="6" fillId="0" borderId="3" xfId="0" quotePrefix="1" applyNumberFormat="1" applyFont="1" applyBorder="1" applyAlignment="1">
      <alignment horizontal="right" wrapText="1"/>
    </xf>
    <xf numFmtId="0" fontId="37" fillId="0" borderId="0" xfId="0" applyFont="1" applyAlignment="1"/>
    <xf numFmtId="4" fontId="3" fillId="2" borderId="3" xfId="0" applyNumberFormat="1" applyFont="1" applyFill="1" applyBorder="1" applyAlignment="1">
      <alignment horizontal="right"/>
    </xf>
    <xf numFmtId="0" fontId="25" fillId="2" borderId="13" xfId="0" applyFont="1" applyFill="1" applyBorder="1" applyAlignment="1">
      <alignment horizontal="left" vertical="center" wrapText="1"/>
    </xf>
    <xf numFmtId="0" fontId="23" fillId="2" borderId="13" xfId="0" applyFont="1" applyFill="1" applyBorder="1" applyAlignment="1">
      <alignment horizontal="left" vertical="center" wrapText="1"/>
    </xf>
    <xf numFmtId="0" fontId="23" fillId="2" borderId="3" xfId="0" applyFont="1" applyFill="1" applyBorder="1" applyAlignment="1">
      <alignment horizontal="left" vertical="center" wrapText="1"/>
    </xf>
    <xf numFmtId="0" fontId="25" fillId="2" borderId="13" xfId="0" applyFont="1" applyFill="1" applyBorder="1" applyAlignment="1">
      <alignment vertical="center" wrapText="1"/>
    </xf>
    <xf numFmtId="0" fontId="23" fillId="2" borderId="13" xfId="0" applyFont="1" applyFill="1" applyBorder="1" applyAlignment="1">
      <alignment vertical="center" wrapText="1"/>
    </xf>
    <xf numFmtId="0" fontId="21" fillId="4" borderId="13" xfId="0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/>
    </xf>
    <xf numFmtId="166" fontId="0" fillId="0" borderId="0" xfId="0" applyNumberFormat="1"/>
    <xf numFmtId="0" fontId="3" fillId="0" borderId="0" xfId="0" applyFont="1" applyAlignment="1">
      <alignment horizontal="center" vertical="center" wrapText="1"/>
    </xf>
    <xf numFmtId="3" fontId="6" fillId="3" borderId="3" xfId="0" applyNumberFormat="1" applyFont="1" applyFill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3" fontId="6" fillId="4" borderId="3" xfId="0" applyNumberFormat="1" applyFont="1" applyFill="1" applyBorder="1" applyAlignment="1">
      <alignment horizontal="center" wrapText="1"/>
    </xf>
    <xf numFmtId="3" fontId="6" fillId="3" borderId="3" xfId="0" applyNumberFormat="1" applyFont="1" applyFill="1" applyBorder="1" applyAlignment="1">
      <alignment horizontal="center" wrapText="1"/>
    </xf>
    <xf numFmtId="3" fontId="5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0" fontId="37" fillId="2" borderId="0" xfId="0" applyFont="1" applyFill="1" applyAlignment="1">
      <alignment horizontal="center"/>
    </xf>
    <xf numFmtId="0" fontId="23" fillId="0" borderId="0" xfId="1" applyFont="1" applyAlignment="1">
      <alignment horizontal="center"/>
    </xf>
    <xf numFmtId="0" fontId="24" fillId="0" borderId="14" xfId="1" applyFont="1" applyBorder="1" applyAlignment="1">
      <alignment horizontal="center" vertical="center" wrapText="1"/>
    </xf>
    <xf numFmtId="0" fontId="9" fillId="10" borderId="0" xfId="1" applyFill="1" applyAlignment="1">
      <alignment horizontal="center"/>
    </xf>
    <xf numFmtId="165" fontId="26" fillId="10" borderId="15" xfId="1" applyNumberFormat="1" applyFont="1" applyFill="1" applyBorder="1" applyAlignment="1">
      <alignment horizontal="right" vertical="center"/>
    </xf>
    <xf numFmtId="0" fontId="10" fillId="10" borderId="0" xfId="1" applyFont="1" applyFill="1" applyAlignment="1">
      <alignment vertical="center"/>
    </xf>
    <xf numFmtId="165" fontId="26" fillId="11" borderId="15" xfId="1" applyNumberFormat="1" applyFont="1" applyFill="1" applyBorder="1" applyAlignment="1">
      <alignment horizontal="right" vertical="center"/>
    </xf>
    <xf numFmtId="0" fontId="10" fillId="11" borderId="0" xfId="1" applyFont="1" applyFill="1" applyAlignment="1">
      <alignment vertical="center"/>
    </xf>
    <xf numFmtId="165" fontId="26" fillId="7" borderId="15" xfId="1" applyNumberFormat="1" applyFont="1" applyFill="1" applyBorder="1" applyAlignment="1">
      <alignment horizontal="right" vertical="center"/>
    </xf>
    <xf numFmtId="0" fontId="10" fillId="7" borderId="0" xfId="1" applyFont="1" applyFill="1" applyAlignment="1">
      <alignment vertical="center"/>
    </xf>
    <xf numFmtId="0" fontId="26" fillId="10" borderId="15" xfId="1" applyFont="1" applyFill="1" applyBorder="1" applyAlignment="1">
      <alignment horizontal="center" vertical="center"/>
    </xf>
    <xf numFmtId="0" fontId="26" fillId="10" borderId="15" xfId="1" applyFont="1" applyFill="1" applyBorder="1" applyAlignment="1">
      <alignment horizontal="left" vertical="center"/>
    </xf>
    <xf numFmtId="0" fontId="27" fillId="10" borderId="15" xfId="1" applyFont="1" applyFill="1" applyBorder="1" applyAlignment="1">
      <alignment horizontal="center" vertical="center"/>
    </xf>
    <xf numFmtId="0" fontId="27" fillId="10" borderId="15" xfId="1" applyFont="1" applyFill="1" applyBorder="1" applyAlignment="1">
      <alignment horizontal="left" vertical="center"/>
    </xf>
    <xf numFmtId="165" fontId="27" fillId="10" borderId="15" xfId="1" applyNumberFormat="1" applyFont="1" applyFill="1" applyBorder="1" applyAlignment="1">
      <alignment horizontal="right" vertical="center"/>
    </xf>
    <xf numFmtId="0" fontId="26" fillId="10" borderId="15" xfId="1" applyFont="1" applyFill="1" applyBorder="1" applyAlignment="1">
      <alignment horizontal="left" vertical="center" wrapText="1"/>
    </xf>
    <xf numFmtId="49" fontId="26" fillId="7" borderId="16" xfId="1" applyNumberFormat="1" applyFont="1" applyFill="1" applyBorder="1" applyAlignment="1">
      <alignment horizontal="left" vertical="center"/>
    </xf>
    <xf numFmtId="49" fontId="26" fillId="7" borderId="17" xfId="1" applyNumberFormat="1" applyFont="1" applyFill="1" applyBorder="1" applyAlignment="1">
      <alignment horizontal="left" vertical="center"/>
    </xf>
    <xf numFmtId="49" fontId="26" fillId="7" borderId="18" xfId="1" applyNumberFormat="1" applyFont="1" applyFill="1" applyBorder="1" applyAlignment="1">
      <alignment horizontal="left" vertical="center"/>
    </xf>
    <xf numFmtId="0" fontId="9" fillId="7" borderId="0" xfId="1" applyFill="1"/>
    <xf numFmtId="0" fontId="27" fillId="10" borderId="15" xfId="1" applyFont="1" applyFill="1" applyBorder="1" applyAlignment="1">
      <alignment horizontal="left" vertical="center" wrapText="1"/>
    </xf>
    <xf numFmtId="0" fontId="27" fillId="0" borderId="15" xfId="1" applyFont="1" applyBorder="1" applyAlignment="1">
      <alignment vertical="center" wrapText="1"/>
    </xf>
    <xf numFmtId="0" fontId="9" fillId="11" borderId="0" xfId="1" applyFill="1"/>
    <xf numFmtId="0" fontId="27" fillId="0" borderId="15" xfId="1" applyFont="1" applyBorder="1" applyAlignment="1">
      <alignment horizontal="center" vertical="center"/>
    </xf>
    <xf numFmtId="0" fontId="27" fillId="0" borderId="15" xfId="1" applyFont="1" applyBorder="1" applyAlignment="1">
      <alignment horizontal="left" vertical="center"/>
    </xf>
    <xf numFmtId="165" fontId="27" fillId="0" borderId="15" xfId="1" applyNumberFormat="1" applyFont="1" applyBorder="1" applyAlignment="1">
      <alignment horizontal="right" vertical="center"/>
    </xf>
    <xf numFmtId="165" fontId="26" fillId="0" borderId="15" xfId="1" applyNumberFormat="1" applyFont="1" applyBorder="1" applyAlignment="1">
      <alignment horizontal="right"/>
    </xf>
    <xf numFmtId="0" fontId="31" fillId="0" borderId="0" xfId="1" applyFont="1" applyAlignment="1">
      <alignment horizontal="left"/>
    </xf>
    <xf numFmtId="165" fontId="31" fillId="0" borderId="0" xfId="1" applyNumberFormat="1" applyFont="1" applyAlignment="1">
      <alignment horizontal="right"/>
    </xf>
    <xf numFmtId="165" fontId="31" fillId="0" borderId="0" xfId="1" applyNumberFormat="1" applyFont="1" applyAlignment="1">
      <alignment horizontal="center"/>
    </xf>
    <xf numFmtId="0" fontId="39" fillId="0" borderId="0" xfId="1" applyFont="1" applyBorder="1" applyAlignment="1">
      <alignment horizontal="left" vertical="top" wrapText="1"/>
    </xf>
    <xf numFmtId="0" fontId="39" fillId="0" borderId="0" xfId="1" applyFont="1" applyBorder="1" applyAlignment="1">
      <alignment horizontal="center" vertical="top" wrapText="1"/>
    </xf>
    <xf numFmtId="0" fontId="9" fillId="0" borderId="0" xfId="1" applyFont="1"/>
    <xf numFmtId="0" fontId="32" fillId="0" borderId="0" xfId="1" applyFont="1" applyAlignment="1"/>
    <xf numFmtId="0" fontId="3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 wrapText="1"/>
    </xf>
    <xf numFmtId="0" fontId="3" fillId="0" borderId="0" xfId="1" applyFont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8" fillId="2" borderId="13" xfId="0" applyFont="1" applyFill="1" applyBorder="1" applyAlignment="1">
      <alignment horizontal="center" vertical="center" wrapText="1"/>
    </xf>
    <xf numFmtId="0" fontId="19" fillId="12" borderId="6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21" fillId="12" borderId="21" xfId="0" applyFont="1" applyFill="1" applyBorder="1" applyAlignment="1">
      <alignment horizontal="center" vertical="center" wrapText="1"/>
    </xf>
    <xf numFmtId="0" fontId="21" fillId="12" borderId="13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0" fontId="6" fillId="12" borderId="13" xfId="0" applyFont="1" applyFill="1" applyBorder="1" applyAlignment="1">
      <alignment horizontal="center" vertical="center" wrapText="1"/>
    </xf>
    <xf numFmtId="0" fontId="9" fillId="0" borderId="0" xfId="1" applyAlignment="1">
      <alignment horizontal="left"/>
    </xf>
    <xf numFmtId="0" fontId="9" fillId="0" borderId="0" xfId="1"/>
    <xf numFmtId="0" fontId="9" fillId="0" borderId="0" xfId="1" applyAlignment="1">
      <alignment horizontal="center"/>
    </xf>
    <xf numFmtId="0" fontId="23" fillId="0" borderId="0" xfId="1" applyFont="1" applyAlignment="1">
      <alignment horizontal="left"/>
    </xf>
    <xf numFmtId="0" fontId="36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10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10" fillId="0" borderId="1" xfId="0" quotePrefix="1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10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38" fillId="0" borderId="19" xfId="0" applyFont="1" applyBorder="1" applyAlignment="1">
      <alignment horizontal="center" wrapText="1"/>
    </xf>
    <xf numFmtId="0" fontId="38" fillId="0" borderId="20" xfId="0" applyFont="1" applyBorder="1" applyAlignment="1">
      <alignment horizontal="center" wrapText="1"/>
    </xf>
    <xf numFmtId="0" fontId="38" fillId="0" borderId="21" xfId="0" applyFont="1" applyBorder="1" applyAlignment="1">
      <alignment horizontal="center" wrapText="1"/>
    </xf>
    <xf numFmtId="0" fontId="29" fillId="0" borderId="0" xfId="0" applyFont="1" applyAlignment="1">
      <alignment horizontal="center" wrapText="1"/>
    </xf>
    <xf numFmtId="0" fontId="29" fillId="0" borderId="0" xfId="0" applyFont="1" applyAlignment="1">
      <alignment horizontal="center"/>
    </xf>
    <xf numFmtId="0" fontId="25" fillId="0" borderId="9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5" fillId="0" borderId="11" xfId="1" applyFont="1" applyBorder="1" applyAlignment="1">
      <alignment horizontal="center" vertical="center" wrapText="1"/>
    </xf>
    <xf numFmtId="49" fontId="30" fillId="0" borderId="9" xfId="1" applyNumberFormat="1" applyFont="1" applyBorder="1" applyAlignment="1">
      <alignment horizontal="center" vertical="center" wrapText="1"/>
    </xf>
    <xf numFmtId="49" fontId="30" fillId="0" borderId="10" xfId="1" applyNumberFormat="1" applyFont="1" applyBorder="1" applyAlignment="1">
      <alignment horizontal="center" vertical="center" wrapText="1"/>
    </xf>
    <xf numFmtId="49" fontId="30" fillId="0" borderId="11" xfId="1" applyNumberFormat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left" vertical="center"/>
    </xf>
    <xf numFmtId="49" fontId="18" fillId="0" borderId="6" xfId="0" applyNumberFormat="1" applyFont="1" applyBorder="1" applyAlignment="1">
      <alignment horizontal="center" vertical="center"/>
    </xf>
    <xf numFmtId="0" fontId="19" fillId="5" borderId="6" xfId="0" applyFont="1" applyFill="1" applyBorder="1" applyAlignment="1">
      <alignment vertical="center"/>
    </xf>
    <xf numFmtId="0" fontId="19" fillId="5" borderId="6" xfId="0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2" fillId="0" borderId="0" xfId="0" applyFont="1" applyAlignment="1">
      <alignment vertical="center" wrapText="1"/>
    </xf>
    <xf numFmtId="0" fontId="33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0" fontId="21" fillId="4" borderId="13" xfId="0" applyFont="1" applyFill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9" fillId="4" borderId="2" xfId="0" applyFont="1" applyFill="1" applyBorder="1" applyAlignment="1">
      <alignment horizontal="center" vertical="center"/>
    </xf>
    <xf numFmtId="49" fontId="18" fillId="0" borderId="7" xfId="0" applyNumberFormat="1" applyFont="1" applyBorder="1" applyAlignment="1">
      <alignment horizontal="center" vertical="center"/>
    </xf>
    <xf numFmtId="0" fontId="9" fillId="0" borderId="0" xfId="1" applyFont="1" applyBorder="1" applyAlignment="1">
      <alignment horizontal="center" wrapText="1"/>
    </xf>
    <xf numFmtId="0" fontId="24" fillId="0" borderId="0" xfId="1" applyFont="1" applyBorder="1" applyAlignment="1">
      <alignment horizontal="center" vertical="center" wrapText="1"/>
    </xf>
    <xf numFmtId="0" fontId="23" fillId="0" borderId="15" xfId="1" applyFont="1" applyBorder="1" applyAlignment="1">
      <alignment horizontal="left" vertical="center"/>
    </xf>
    <xf numFmtId="0" fontId="25" fillId="0" borderId="15" xfId="1" applyFont="1" applyBorder="1" applyAlignment="1">
      <alignment horizontal="center" vertical="center" wrapText="1"/>
    </xf>
    <xf numFmtId="49" fontId="26" fillId="7" borderId="15" xfId="1" applyNumberFormat="1" applyFont="1" applyFill="1" applyBorder="1" applyAlignment="1">
      <alignment horizontal="left" vertical="center"/>
    </xf>
    <xf numFmtId="49" fontId="26" fillId="10" borderId="15" xfId="1" applyNumberFormat="1" applyFont="1" applyFill="1" applyBorder="1" applyAlignment="1">
      <alignment horizontal="left" vertical="center"/>
    </xf>
    <xf numFmtId="49" fontId="26" fillId="11" borderId="15" xfId="1" applyNumberFormat="1" applyFont="1" applyFill="1" applyBorder="1" applyAlignment="1">
      <alignment horizontal="left" vertical="center"/>
    </xf>
    <xf numFmtId="0" fontId="9" fillId="0" borderId="0" xfId="1" applyAlignment="1">
      <alignment horizontal="left"/>
    </xf>
    <xf numFmtId="0" fontId="9" fillId="0" borderId="0" xfId="1"/>
    <xf numFmtId="0" fontId="26" fillId="0" borderId="15" xfId="1" applyFont="1" applyBorder="1" applyAlignment="1">
      <alignment horizontal="center"/>
    </xf>
    <xf numFmtId="0" fontId="9" fillId="0" borderId="0" xfId="1" applyAlignment="1">
      <alignment horizontal="center"/>
    </xf>
    <xf numFmtId="0" fontId="23" fillId="0" borderId="0" xfId="1" applyFont="1" applyAlignment="1">
      <alignment horizontal="left"/>
    </xf>
    <xf numFmtId="0" fontId="23" fillId="0" borderId="0" xfId="1" applyFont="1" applyBorder="1" applyAlignment="1">
      <alignment horizontal="center"/>
    </xf>
    <xf numFmtId="0" fontId="23" fillId="0" borderId="0" xfId="1" applyFont="1" applyAlignment="1"/>
    <xf numFmtId="0" fontId="26" fillId="0" borderId="15" xfId="1" applyFont="1" applyBorder="1" applyAlignment="1">
      <alignment horizontal="center" vertical="center"/>
    </xf>
    <xf numFmtId="0" fontId="26" fillId="0" borderId="15" xfId="1" applyFont="1" applyBorder="1" applyAlignment="1">
      <alignment horizontal="center" vertical="center" wrapText="1"/>
    </xf>
    <xf numFmtId="9" fontId="26" fillId="10" borderId="15" xfId="1" applyNumberFormat="1" applyFont="1" applyFill="1" applyBorder="1" applyAlignment="1">
      <alignment horizontal="center" vertical="center"/>
    </xf>
    <xf numFmtId="9" fontId="26" fillId="11" borderId="15" xfId="1" applyNumberFormat="1" applyFont="1" applyFill="1" applyBorder="1" applyAlignment="1">
      <alignment horizontal="center" vertical="center"/>
    </xf>
    <xf numFmtId="9" fontId="26" fillId="7" borderId="15" xfId="1" applyNumberFormat="1" applyFont="1" applyFill="1" applyBorder="1" applyAlignment="1">
      <alignment horizontal="center" vertical="center"/>
    </xf>
    <xf numFmtId="9" fontId="27" fillId="10" borderId="15" xfId="1" applyNumberFormat="1" applyFont="1" applyFill="1" applyBorder="1" applyAlignment="1">
      <alignment horizontal="center" vertical="center"/>
    </xf>
    <xf numFmtId="9" fontId="27" fillId="0" borderId="15" xfId="1" applyNumberFormat="1" applyFont="1" applyBorder="1" applyAlignment="1">
      <alignment horizontal="center" vertical="center"/>
    </xf>
    <xf numFmtId="9" fontId="26" fillId="0" borderId="15" xfId="1" applyNumberFormat="1" applyFont="1" applyBorder="1" applyAlignment="1">
      <alignment horizontal="center"/>
    </xf>
    <xf numFmtId="4" fontId="27" fillId="0" borderId="0" xfId="1" applyNumberFormat="1" applyFont="1" applyAlignment="1">
      <alignment horizontal="right"/>
    </xf>
    <xf numFmtId="165" fontId="27" fillId="0" borderId="0" xfId="1" applyNumberFormat="1" applyFont="1" applyAlignment="1">
      <alignment horizontal="right"/>
    </xf>
    <xf numFmtId="4" fontId="15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left" vertical="top" wrapText="1"/>
    </xf>
    <xf numFmtId="0" fontId="3" fillId="10" borderId="0" xfId="1" applyFont="1" applyFill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</cellXfs>
  <cellStyles count="3">
    <cellStyle name="Normal 2" xfId="2"/>
    <cellStyle name="Normalno" xfId="0" builtinId="0"/>
    <cellStyle name="Normalno 2" xfId="1"/>
  </cellStyles>
  <dxfs count="0"/>
  <tableStyles count="0" defaultTableStyle="TableStyleMedium2" defaultPivotStyle="PivotStyleLight16"/>
  <colors>
    <mruColors>
      <color rgb="FFFF0066"/>
      <color rgb="FFCC00FF"/>
      <color rgb="FF99CC00"/>
      <color rgb="FF00CC66"/>
      <color rgb="FF666633"/>
      <color rgb="FF0000CC"/>
      <color rgb="FFCC99FF"/>
      <color rgb="FFCCFF66"/>
      <color rgb="FFCC6600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olugodi&#353;nji%20izvje&#353;taj%20o%20izvr&#353;enju%20Prora&#269;una%20za%20razdoblje%20od%2001.01.-30.06.2024.%20DONOSI%20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ZVRŠENJE PRORAČUNA I.OPĆI DIO"/>
      <sheetName val="IZVRŠENJE PRORAČUNA 2024."/>
      <sheetName val="IZVRŠENJE PRORAČUNA 2024 - II."/>
      <sheetName val="IZVRŠENJE.RAZV.PROG."/>
      <sheetName val="IZVRŠENJE FINAN.JAV.POTREBA"/>
      <sheetName val="2.IZMJ.SOCIJALNOG PROGRAMA"/>
      <sheetName val=" IZVRŠENJE POTREBA U KULTURI"/>
      <sheetName val="SOCIJALNI PROGRAM"/>
      <sheetName val="List1"/>
    </sheetNames>
    <sheetDataSet>
      <sheetData sheetId="0" refreshError="1"/>
      <sheetData sheetId="1">
        <row r="131">
          <cell r="H131">
            <v>86000</v>
          </cell>
          <cell r="I131">
            <v>37831.660000000003</v>
          </cell>
        </row>
        <row r="132">
          <cell r="H132">
            <v>0</v>
          </cell>
          <cell r="I132">
            <v>0</v>
          </cell>
        </row>
        <row r="135">
          <cell r="H135">
            <v>0</v>
          </cell>
          <cell r="I135">
            <v>0</v>
          </cell>
        </row>
        <row r="138">
          <cell r="H138">
            <v>14000</v>
          </cell>
          <cell r="I138">
            <v>4840.43</v>
          </cell>
        </row>
        <row r="139">
          <cell r="H139">
            <v>0</v>
          </cell>
          <cell r="I139">
            <v>0</v>
          </cell>
        </row>
        <row r="143">
          <cell r="H143">
            <v>100</v>
          </cell>
          <cell r="I143">
            <v>0</v>
          </cell>
        </row>
        <row r="144">
          <cell r="H144">
            <v>150</v>
          </cell>
          <cell r="I144">
            <v>0</v>
          </cell>
        </row>
        <row r="145">
          <cell r="H145">
            <v>100</v>
          </cell>
          <cell r="I145">
            <v>0</v>
          </cell>
        </row>
        <row r="147">
          <cell r="H147">
            <v>2510</v>
          </cell>
          <cell r="I147">
            <v>1103.76</v>
          </cell>
        </row>
        <row r="148">
          <cell r="H148">
            <v>0</v>
          </cell>
          <cell r="I148">
            <v>0</v>
          </cell>
        </row>
        <row r="150">
          <cell r="H150">
            <v>400</v>
          </cell>
          <cell r="I150">
            <v>0</v>
          </cell>
        </row>
        <row r="151">
          <cell r="H151">
            <v>200</v>
          </cell>
          <cell r="I151">
            <v>0</v>
          </cell>
        </row>
        <row r="154">
          <cell r="H154">
            <v>1600</v>
          </cell>
          <cell r="I154">
            <v>1044.3599999999999</v>
          </cell>
        </row>
        <row r="155">
          <cell r="H155">
            <v>600</v>
          </cell>
          <cell r="I155">
            <v>0</v>
          </cell>
        </row>
        <row r="156">
          <cell r="H156">
            <v>600</v>
          </cell>
          <cell r="I156">
            <v>271.75</v>
          </cell>
        </row>
        <row r="157">
          <cell r="H157">
            <v>150</v>
          </cell>
          <cell r="I157">
            <v>0</v>
          </cell>
        </row>
        <row r="159">
          <cell r="H159">
            <v>4500</v>
          </cell>
          <cell r="I159">
            <v>1785.27</v>
          </cell>
        </row>
        <row r="160">
          <cell r="H160">
            <v>21000</v>
          </cell>
          <cell r="I160">
            <v>6176.84</v>
          </cell>
        </row>
        <row r="161">
          <cell r="H161">
            <v>5300</v>
          </cell>
          <cell r="I161">
            <v>2200</v>
          </cell>
        </row>
        <row r="162">
          <cell r="H162">
            <v>5000</v>
          </cell>
          <cell r="I162">
            <v>1121.3800000000001</v>
          </cell>
        </row>
        <row r="163">
          <cell r="H163">
            <v>0</v>
          </cell>
          <cell r="I163">
            <v>0</v>
          </cell>
        </row>
        <row r="165">
          <cell r="H165">
            <v>150</v>
          </cell>
          <cell r="I165">
            <v>0</v>
          </cell>
        </row>
        <row r="168">
          <cell r="H168">
            <v>1400</v>
          </cell>
          <cell r="I168">
            <v>331.66</v>
          </cell>
        </row>
        <row r="169">
          <cell r="H169">
            <v>2500</v>
          </cell>
          <cell r="I169">
            <v>1415.51</v>
          </cell>
        </row>
        <row r="170">
          <cell r="H170">
            <v>0</v>
          </cell>
          <cell r="I170">
            <v>0</v>
          </cell>
        </row>
        <row r="171">
          <cell r="H171">
            <v>3100</v>
          </cell>
          <cell r="I171">
            <v>1082.98</v>
          </cell>
        </row>
        <row r="172">
          <cell r="H172">
            <v>1000</v>
          </cell>
          <cell r="I172">
            <v>0</v>
          </cell>
        </row>
        <row r="174">
          <cell r="H174">
            <v>5000</v>
          </cell>
          <cell r="I174">
            <v>0</v>
          </cell>
        </row>
        <row r="175">
          <cell r="H175">
            <v>1200</v>
          </cell>
          <cell r="I175">
            <v>1275.3599999999999</v>
          </cell>
        </row>
        <row r="176">
          <cell r="H176">
            <v>5500</v>
          </cell>
          <cell r="I176">
            <v>1713.81</v>
          </cell>
        </row>
        <row r="177">
          <cell r="H177">
            <v>8000</v>
          </cell>
          <cell r="I177">
            <v>2939</v>
          </cell>
        </row>
        <row r="178">
          <cell r="H178">
            <v>2000</v>
          </cell>
          <cell r="I178">
            <v>212.5</v>
          </cell>
        </row>
        <row r="179">
          <cell r="H179">
            <v>190000</v>
          </cell>
          <cell r="I179">
            <v>79812.639999999999</v>
          </cell>
        </row>
        <row r="180">
          <cell r="H180">
            <v>5400</v>
          </cell>
          <cell r="I180">
            <v>3712.5</v>
          </cell>
        </row>
        <row r="181">
          <cell r="H181">
            <v>55000</v>
          </cell>
          <cell r="I181">
            <v>0</v>
          </cell>
        </row>
        <row r="182">
          <cell r="H182">
            <v>53000</v>
          </cell>
          <cell r="I182">
            <v>0</v>
          </cell>
        </row>
        <row r="183">
          <cell r="H183">
            <v>8000</v>
          </cell>
          <cell r="I183">
            <v>0</v>
          </cell>
        </row>
        <row r="184">
          <cell r="H184">
            <v>12000</v>
          </cell>
          <cell r="I184">
            <v>0</v>
          </cell>
        </row>
        <row r="185">
          <cell r="H185">
            <v>12000</v>
          </cell>
          <cell r="I185">
            <v>35328.93</v>
          </cell>
        </row>
        <row r="186">
          <cell r="H186">
            <v>1500</v>
          </cell>
          <cell r="I186">
            <v>0</v>
          </cell>
        </row>
        <row r="187">
          <cell r="H187">
            <v>5000</v>
          </cell>
          <cell r="I187">
            <v>789.99</v>
          </cell>
        </row>
        <row r="188">
          <cell r="H188">
            <v>2000</v>
          </cell>
          <cell r="I188">
            <v>0</v>
          </cell>
        </row>
        <row r="190">
          <cell r="H190">
            <v>4200</v>
          </cell>
          <cell r="I190">
            <v>2225.23</v>
          </cell>
        </row>
        <row r="191">
          <cell r="H191">
            <v>4700</v>
          </cell>
          <cell r="I191">
            <v>2235.6999999999998</v>
          </cell>
        </row>
        <row r="192">
          <cell r="H192">
            <v>5500</v>
          </cell>
          <cell r="I192">
            <v>10011.379999999999</v>
          </cell>
        </row>
        <row r="194">
          <cell r="H194">
            <v>550</v>
          </cell>
          <cell r="I194">
            <v>107.52</v>
          </cell>
        </row>
        <row r="195">
          <cell r="H195">
            <v>300</v>
          </cell>
          <cell r="I195">
            <v>86.4</v>
          </cell>
        </row>
        <row r="196">
          <cell r="H196">
            <v>11500</v>
          </cell>
          <cell r="I196">
            <v>2938.52</v>
          </cell>
        </row>
        <row r="197">
          <cell r="H197">
            <v>350</v>
          </cell>
          <cell r="I197">
            <v>111.6</v>
          </cell>
        </row>
        <row r="198">
          <cell r="H198">
            <v>1750</v>
          </cell>
          <cell r="I198">
            <v>844.92</v>
          </cell>
        </row>
        <row r="199">
          <cell r="H199">
            <v>45000</v>
          </cell>
          <cell r="I199">
            <v>10340.629999999999</v>
          </cell>
        </row>
        <row r="200">
          <cell r="H200">
            <v>400</v>
          </cell>
          <cell r="I200">
            <v>192</v>
          </cell>
        </row>
        <row r="201">
          <cell r="H201">
            <v>9000</v>
          </cell>
          <cell r="I201">
            <v>3787.5</v>
          </cell>
        </row>
        <row r="202">
          <cell r="H202">
            <v>42000</v>
          </cell>
          <cell r="I202">
            <v>10695</v>
          </cell>
        </row>
        <row r="204">
          <cell r="H204">
            <v>2400</v>
          </cell>
          <cell r="I204">
            <v>1025.4000000000001</v>
          </cell>
        </row>
        <row r="205">
          <cell r="H205">
            <v>7500</v>
          </cell>
          <cell r="I205">
            <v>3528.35</v>
          </cell>
        </row>
        <row r="206">
          <cell r="H206">
            <v>3100</v>
          </cell>
          <cell r="I206">
            <v>1216.9000000000001</v>
          </cell>
        </row>
        <row r="207">
          <cell r="H207">
            <v>500</v>
          </cell>
          <cell r="I207">
            <v>0</v>
          </cell>
        </row>
        <row r="209">
          <cell r="H209">
            <v>0</v>
          </cell>
          <cell r="I209">
            <v>0</v>
          </cell>
        </row>
        <row r="210">
          <cell r="H210">
            <v>0</v>
          </cell>
          <cell r="I210">
            <v>0</v>
          </cell>
        </row>
        <row r="211">
          <cell r="H211">
            <v>1500</v>
          </cell>
          <cell r="I211">
            <v>0</v>
          </cell>
        </row>
        <row r="212">
          <cell r="H212">
            <v>5000</v>
          </cell>
          <cell r="I212">
            <v>500</v>
          </cell>
        </row>
        <row r="213">
          <cell r="H213">
            <v>8700</v>
          </cell>
          <cell r="I213">
            <v>3649.9</v>
          </cell>
        </row>
        <row r="214">
          <cell r="H214">
            <v>4400</v>
          </cell>
          <cell r="I214">
            <v>875</v>
          </cell>
        </row>
        <row r="215">
          <cell r="H215">
            <v>2000</v>
          </cell>
          <cell r="I215">
            <v>1990.84</v>
          </cell>
        </row>
        <row r="216">
          <cell r="H216">
            <v>12000</v>
          </cell>
          <cell r="I216">
            <v>12987.5</v>
          </cell>
        </row>
        <row r="217">
          <cell r="H217">
            <v>5000</v>
          </cell>
          <cell r="I217">
            <v>1294</v>
          </cell>
        </row>
        <row r="218">
          <cell r="H218">
            <v>6000</v>
          </cell>
          <cell r="I218">
            <v>0</v>
          </cell>
        </row>
        <row r="220">
          <cell r="H220">
            <v>1450</v>
          </cell>
          <cell r="I220">
            <v>187.5</v>
          </cell>
        </row>
        <row r="221">
          <cell r="H221">
            <v>4500</v>
          </cell>
          <cell r="I221">
            <v>2245.7800000000002</v>
          </cell>
        </row>
        <row r="223">
          <cell r="H223">
            <v>3500</v>
          </cell>
          <cell r="I223">
            <v>0</v>
          </cell>
        </row>
        <row r="224">
          <cell r="H224">
            <v>1450</v>
          </cell>
          <cell r="I224">
            <v>0</v>
          </cell>
        </row>
        <row r="225">
          <cell r="H225">
            <v>7000</v>
          </cell>
          <cell r="I225">
            <v>4191.3</v>
          </cell>
        </row>
        <row r="226">
          <cell r="H226">
            <v>200</v>
          </cell>
          <cell r="I226">
            <v>109.63</v>
          </cell>
        </row>
        <row r="229">
          <cell r="H229">
            <v>0</v>
          </cell>
          <cell r="I229">
            <v>0</v>
          </cell>
        </row>
        <row r="232">
          <cell r="H232">
            <v>8000</v>
          </cell>
          <cell r="I232">
            <v>3120.94</v>
          </cell>
        </row>
        <row r="233">
          <cell r="H233">
            <v>30000</v>
          </cell>
          <cell r="I233">
            <v>0</v>
          </cell>
        </row>
        <row r="235">
          <cell r="H235">
            <v>1050</v>
          </cell>
          <cell r="I235">
            <v>0</v>
          </cell>
        </row>
        <row r="236">
          <cell r="H236">
            <v>560</v>
          </cell>
          <cell r="I236">
            <v>0</v>
          </cell>
        </row>
        <row r="238">
          <cell r="H238">
            <v>3500</v>
          </cell>
          <cell r="I238">
            <v>925.64</v>
          </cell>
        </row>
        <row r="239">
          <cell r="H239">
            <v>15000</v>
          </cell>
          <cell r="I239">
            <v>4693.2299999999996</v>
          </cell>
        </row>
        <row r="241">
          <cell r="H241">
            <v>200</v>
          </cell>
          <cell r="I241">
            <v>0</v>
          </cell>
        </row>
        <row r="242">
          <cell r="H242">
            <v>700</v>
          </cell>
          <cell r="I242">
            <v>0</v>
          </cell>
        </row>
        <row r="243">
          <cell r="H243">
            <v>700</v>
          </cell>
          <cell r="I243">
            <v>98.3</v>
          </cell>
        </row>
        <row r="245">
          <cell r="H245">
            <v>3400</v>
          </cell>
          <cell r="I245">
            <v>1440.56</v>
          </cell>
        </row>
        <row r="246">
          <cell r="H246">
            <v>2100</v>
          </cell>
          <cell r="I246">
            <v>161.88</v>
          </cell>
        </row>
        <row r="250">
          <cell r="H250">
            <v>12000</v>
          </cell>
          <cell r="I250">
            <v>96.21</v>
          </cell>
        </row>
        <row r="253">
          <cell r="H253">
            <v>1600</v>
          </cell>
          <cell r="I253">
            <v>984.9</v>
          </cell>
        </row>
        <row r="255">
          <cell r="H255">
            <v>700</v>
          </cell>
          <cell r="I255">
            <v>0</v>
          </cell>
        </row>
        <row r="257">
          <cell r="H257">
            <v>1100</v>
          </cell>
          <cell r="I257">
            <v>0.35</v>
          </cell>
        </row>
        <row r="261">
          <cell r="H261">
            <v>1500</v>
          </cell>
          <cell r="I261">
            <v>852.47</v>
          </cell>
        </row>
        <row r="262">
          <cell r="H262">
            <v>0</v>
          </cell>
          <cell r="I262">
            <v>0</v>
          </cell>
        </row>
        <row r="263">
          <cell r="H263">
            <v>5000</v>
          </cell>
          <cell r="I263">
            <v>0</v>
          </cell>
        </row>
        <row r="264">
          <cell r="H264">
            <v>0</v>
          </cell>
          <cell r="I264">
            <v>0</v>
          </cell>
        </row>
        <row r="268">
          <cell r="H268">
            <v>700</v>
          </cell>
          <cell r="I268">
            <v>366.96</v>
          </cell>
        </row>
        <row r="269">
          <cell r="H269">
            <v>1100</v>
          </cell>
          <cell r="I269">
            <v>0</v>
          </cell>
        </row>
        <row r="270">
          <cell r="H270">
            <v>400</v>
          </cell>
          <cell r="I270">
            <v>198.64</v>
          </cell>
        </row>
        <row r="271">
          <cell r="H271">
            <v>2000</v>
          </cell>
          <cell r="I271">
            <v>0</v>
          </cell>
        </row>
        <row r="272">
          <cell r="H272">
            <v>0</v>
          </cell>
          <cell r="I272">
            <v>0</v>
          </cell>
        </row>
        <row r="273">
          <cell r="H273">
            <v>1900</v>
          </cell>
          <cell r="I273">
            <v>973.05</v>
          </cell>
        </row>
        <row r="274">
          <cell r="H274">
            <v>1050</v>
          </cell>
          <cell r="I274">
            <v>277.2</v>
          </cell>
        </row>
        <row r="275">
          <cell r="H275">
            <v>11900</v>
          </cell>
          <cell r="I275">
            <v>8049.99</v>
          </cell>
        </row>
        <row r="276">
          <cell r="H276">
            <v>92000</v>
          </cell>
          <cell r="I276">
            <v>52341.440000000002</v>
          </cell>
        </row>
        <row r="277">
          <cell r="H277">
            <v>4800</v>
          </cell>
          <cell r="I277">
            <v>2100</v>
          </cell>
        </row>
        <row r="278">
          <cell r="H278">
            <v>2100</v>
          </cell>
          <cell r="I278">
            <v>1102.23</v>
          </cell>
        </row>
        <row r="279">
          <cell r="H279">
            <v>1825</v>
          </cell>
          <cell r="I279">
            <v>0</v>
          </cell>
        </row>
        <row r="280">
          <cell r="H280">
            <v>1825</v>
          </cell>
          <cell r="I280">
            <v>0</v>
          </cell>
        </row>
        <row r="281">
          <cell r="H281">
            <v>200</v>
          </cell>
          <cell r="I281">
            <v>0</v>
          </cell>
        </row>
        <row r="282">
          <cell r="H282">
            <v>200</v>
          </cell>
          <cell r="I282">
            <v>0</v>
          </cell>
        </row>
        <row r="283">
          <cell r="H283">
            <v>2150</v>
          </cell>
          <cell r="I283">
            <v>0</v>
          </cell>
        </row>
        <row r="284">
          <cell r="H284">
            <v>150</v>
          </cell>
          <cell r="I284">
            <v>0</v>
          </cell>
        </row>
        <row r="286">
          <cell r="H286">
            <v>0</v>
          </cell>
          <cell r="I286">
            <v>0</v>
          </cell>
        </row>
        <row r="287">
          <cell r="H287">
            <v>13000</v>
          </cell>
          <cell r="I287">
            <v>947.75</v>
          </cell>
        </row>
        <row r="288">
          <cell r="H288">
            <v>1100</v>
          </cell>
          <cell r="I288">
            <v>1235.44</v>
          </cell>
        </row>
        <row r="292">
          <cell r="H292">
            <v>2650</v>
          </cell>
          <cell r="I292">
            <v>502.72</v>
          </cell>
        </row>
        <row r="293">
          <cell r="H293">
            <v>2700</v>
          </cell>
          <cell r="I293">
            <v>0</v>
          </cell>
        </row>
        <row r="294">
          <cell r="H294">
            <v>550</v>
          </cell>
          <cell r="I294">
            <v>0</v>
          </cell>
        </row>
        <row r="295">
          <cell r="H295">
            <v>8500</v>
          </cell>
          <cell r="I295">
            <v>1725.4</v>
          </cell>
        </row>
        <row r="296">
          <cell r="H296">
            <v>13500</v>
          </cell>
          <cell r="I296">
            <v>0</v>
          </cell>
        </row>
        <row r="297">
          <cell r="H297">
            <v>1950</v>
          </cell>
          <cell r="I297">
            <v>90</v>
          </cell>
        </row>
        <row r="298">
          <cell r="H298">
            <v>3800</v>
          </cell>
          <cell r="I298">
            <v>0</v>
          </cell>
        </row>
        <row r="299">
          <cell r="H299">
            <v>10600</v>
          </cell>
          <cell r="I299">
            <v>11700</v>
          </cell>
        </row>
        <row r="300">
          <cell r="H300">
            <v>5100</v>
          </cell>
          <cell r="I300">
            <v>6993</v>
          </cell>
        </row>
        <row r="302">
          <cell r="H302">
            <v>6100</v>
          </cell>
          <cell r="I302">
            <v>3174.94</v>
          </cell>
        </row>
        <row r="306">
          <cell r="F306">
            <v>3811</v>
          </cell>
          <cell r="G306" t="str">
            <v>Tekuće donacije u novcu-kultura</v>
          </cell>
          <cell r="H306">
            <v>9300</v>
          </cell>
        </row>
        <row r="307">
          <cell r="G307" t="str">
            <v>Tekuće donacije u novcu-rekreacija</v>
          </cell>
          <cell r="H307">
            <v>10000</v>
          </cell>
        </row>
        <row r="308">
          <cell r="F308">
            <v>3811</v>
          </cell>
          <cell r="G308" t="str">
            <v>Tekuće donacije u novcu-ostale udruge</v>
          </cell>
          <cell r="H308">
            <v>3500</v>
          </cell>
        </row>
        <row r="309">
          <cell r="H309">
            <v>26500</v>
          </cell>
          <cell r="I309">
            <v>15500</v>
          </cell>
        </row>
        <row r="310">
          <cell r="H310">
            <v>3600</v>
          </cell>
          <cell r="I310">
            <v>0</v>
          </cell>
        </row>
        <row r="311">
          <cell r="H311">
            <v>0</v>
          </cell>
          <cell r="I311">
            <v>0</v>
          </cell>
        </row>
        <row r="312">
          <cell r="F312">
            <v>381173</v>
          </cell>
          <cell r="G312" t="str">
            <v>Participativni proračun za mlade</v>
          </cell>
        </row>
        <row r="315">
          <cell r="H315">
            <v>1550</v>
          </cell>
          <cell r="I315">
            <v>976.07</v>
          </cell>
        </row>
        <row r="321">
          <cell r="H321">
            <v>190000</v>
          </cell>
          <cell r="I321">
            <v>0</v>
          </cell>
        </row>
        <row r="322">
          <cell r="H322">
            <v>0</v>
          </cell>
          <cell r="I322">
            <v>0</v>
          </cell>
        </row>
        <row r="327">
          <cell r="H327">
            <v>6500</v>
          </cell>
          <cell r="I327">
            <v>0</v>
          </cell>
        </row>
        <row r="330">
          <cell r="H330">
            <v>20000</v>
          </cell>
          <cell r="I330">
            <v>0</v>
          </cell>
        </row>
        <row r="331">
          <cell r="H331">
            <v>630000</v>
          </cell>
          <cell r="I331">
            <v>0</v>
          </cell>
        </row>
        <row r="332">
          <cell r="H332">
            <v>13500</v>
          </cell>
          <cell r="I332">
            <v>0</v>
          </cell>
        </row>
        <row r="333">
          <cell r="H333">
            <v>650000</v>
          </cell>
          <cell r="I333">
            <v>0</v>
          </cell>
        </row>
        <row r="335">
          <cell r="H335">
            <v>0</v>
          </cell>
          <cell r="I335">
            <v>0</v>
          </cell>
        </row>
        <row r="336">
          <cell r="H336">
            <v>14000</v>
          </cell>
          <cell r="I336">
            <v>0</v>
          </cell>
        </row>
        <row r="342">
          <cell r="H342">
            <v>43500</v>
          </cell>
          <cell r="I342">
            <v>0</v>
          </cell>
        </row>
        <row r="343">
          <cell r="H343">
            <v>0</v>
          </cell>
          <cell r="I343">
            <v>0</v>
          </cell>
        </row>
        <row r="345">
          <cell r="H345">
            <v>0</v>
          </cell>
          <cell r="I345">
            <v>0</v>
          </cell>
        </row>
        <row r="346">
          <cell r="H346">
            <v>24900</v>
          </cell>
          <cell r="I346">
            <v>0</v>
          </cell>
        </row>
        <row r="347">
          <cell r="H347">
            <v>42000</v>
          </cell>
          <cell r="I347">
            <v>31250</v>
          </cell>
        </row>
        <row r="348">
          <cell r="H348">
            <v>13000</v>
          </cell>
          <cell r="I348">
            <v>0</v>
          </cell>
        </row>
        <row r="349">
          <cell r="H349">
            <v>70000</v>
          </cell>
          <cell r="I349">
            <v>0</v>
          </cell>
        </row>
        <row r="352">
          <cell r="H352">
            <v>1500</v>
          </cell>
          <cell r="I352">
            <v>0</v>
          </cell>
        </row>
        <row r="353">
          <cell r="H353">
            <v>500</v>
          </cell>
          <cell r="I353">
            <v>137.37</v>
          </cell>
        </row>
        <row r="355">
          <cell r="H355">
            <v>500</v>
          </cell>
          <cell r="I355">
            <v>1422.13</v>
          </cell>
        </row>
        <row r="356">
          <cell r="H356">
            <v>500</v>
          </cell>
          <cell r="I356">
            <v>0</v>
          </cell>
        </row>
        <row r="357">
          <cell r="H357">
            <v>0</v>
          </cell>
          <cell r="I357">
            <v>0</v>
          </cell>
        </row>
        <row r="360">
          <cell r="H360">
            <v>3100</v>
          </cell>
          <cell r="I360">
            <v>0</v>
          </cell>
        </row>
        <row r="365">
          <cell r="H365">
            <v>41000</v>
          </cell>
          <cell r="I365">
            <v>63535.16</v>
          </cell>
        </row>
        <row r="366">
          <cell r="H366">
            <v>0</v>
          </cell>
          <cell r="I366">
            <v>0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L43"/>
  <sheetViews>
    <sheetView tabSelected="1" zoomScale="80" zoomScaleNormal="80" workbookViewId="0">
      <selection activeCell="M8" sqref="M8"/>
    </sheetView>
  </sheetViews>
  <sheetFormatPr defaultRowHeight="15" x14ac:dyDescent="0.25"/>
  <cols>
    <col min="5" max="8" width="25.28515625" customWidth="1"/>
    <col min="9" max="9" width="24.5703125" style="52" customWidth="1"/>
    <col min="10" max="10" width="23" customWidth="1"/>
    <col min="11" max="11" width="15.7109375" bestFit="1" customWidth="1"/>
    <col min="12" max="12" width="15.28515625" bestFit="1" customWidth="1"/>
  </cols>
  <sheetData>
    <row r="1" spans="1:12" ht="42" customHeight="1" x14ac:dyDescent="0.25">
      <c r="A1" s="193" t="s">
        <v>456</v>
      </c>
      <c r="B1" s="193"/>
      <c r="C1" s="193"/>
      <c r="D1" s="193"/>
      <c r="E1" s="193"/>
      <c r="F1" s="193"/>
      <c r="G1" s="193"/>
      <c r="H1" s="193"/>
      <c r="I1" s="193"/>
      <c r="J1" s="193"/>
    </row>
    <row r="2" spans="1:12" ht="17.25" customHeight="1" x14ac:dyDescent="0.25">
      <c r="A2" s="4"/>
      <c r="B2" s="4"/>
      <c r="C2" s="4"/>
      <c r="D2" s="4"/>
      <c r="E2" s="4"/>
      <c r="F2" s="4"/>
      <c r="G2" s="4"/>
      <c r="H2" s="106"/>
      <c r="I2" s="4"/>
    </row>
    <row r="3" spans="1:12" ht="15.75" customHeight="1" x14ac:dyDescent="0.25">
      <c r="A3" s="193" t="s">
        <v>23</v>
      </c>
      <c r="B3" s="193"/>
      <c r="C3" s="193"/>
      <c r="D3" s="193"/>
      <c r="E3" s="193"/>
      <c r="F3" s="193"/>
      <c r="G3" s="193"/>
      <c r="H3" s="193"/>
      <c r="I3" s="193"/>
      <c r="J3" s="193"/>
    </row>
    <row r="4" spans="1:12" ht="18" x14ac:dyDescent="0.25">
      <c r="A4" s="4"/>
      <c r="B4" s="4"/>
      <c r="C4" s="4"/>
      <c r="D4" s="4"/>
      <c r="E4" s="4"/>
      <c r="F4" s="4"/>
      <c r="G4" s="4"/>
      <c r="H4" s="5"/>
      <c r="I4" s="124"/>
    </row>
    <row r="5" spans="1:12" ht="18" customHeight="1" x14ac:dyDescent="0.25">
      <c r="A5" s="193" t="s">
        <v>27</v>
      </c>
      <c r="B5" s="193"/>
      <c r="C5" s="193"/>
      <c r="D5" s="193"/>
      <c r="E5" s="193"/>
      <c r="F5" s="193"/>
      <c r="G5" s="193"/>
      <c r="H5" s="193"/>
      <c r="I5" s="193"/>
      <c r="J5" s="193"/>
    </row>
    <row r="6" spans="1:12" ht="18" x14ac:dyDescent="0.25">
      <c r="A6" s="1"/>
      <c r="B6" s="2"/>
      <c r="C6" s="2"/>
      <c r="D6" s="2"/>
      <c r="E6" s="6"/>
      <c r="F6" s="7"/>
      <c r="G6" s="7"/>
      <c r="H6" s="7"/>
      <c r="J6" s="25" t="s">
        <v>454</v>
      </c>
    </row>
    <row r="7" spans="1:12" ht="25.5" x14ac:dyDescent="0.25">
      <c r="A7" s="19"/>
      <c r="B7" s="20"/>
      <c r="C7" s="20"/>
      <c r="D7" s="21"/>
      <c r="E7" s="22"/>
      <c r="F7" s="171" t="s">
        <v>448</v>
      </c>
      <c r="G7" s="171" t="s">
        <v>449</v>
      </c>
      <c r="H7" s="171" t="s">
        <v>450</v>
      </c>
      <c r="I7" s="172" t="s">
        <v>451</v>
      </c>
      <c r="J7" s="172" t="s">
        <v>451</v>
      </c>
    </row>
    <row r="8" spans="1:12" x14ac:dyDescent="0.25">
      <c r="A8" s="203">
        <v>1</v>
      </c>
      <c r="B8" s="204"/>
      <c r="C8" s="204"/>
      <c r="D8" s="204"/>
      <c r="E8" s="205"/>
      <c r="F8" s="172">
        <v>2</v>
      </c>
      <c r="G8" s="172">
        <v>3</v>
      </c>
      <c r="H8" s="172">
        <v>4</v>
      </c>
      <c r="I8" s="172" t="s">
        <v>452</v>
      </c>
      <c r="J8" s="172" t="s">
        <v>453</v>
      </c>
    </row>
    <row r="9" spans="1:12" x14ac:dyDescent="0.25">
      <c r="A9" s="201" t="s">
        <v>0</v>
      </c>
      <c r="B9" s="198"/>
      <c r="C9" s="198"/>
      <c r="D9" s="198"/>
      <c r="E9" s="202"/>
      <c r="F9" s="261">
        <f>SUM(F10:F11)</f>
        <v>513329.05000000016</v>
      </c>
      <c r="G9" s="261">
        <f t="shared" ref="G9:H9" si="0">SUM(G10:G11)</f>
        <v>2329320</v>
      </c>
      <c r="H9" s="261">
        <f t="shared" si="0"/>
        <v>460169.00999999995</v>
      </c>
      <c r="I9" s="125">
        <f>H9/F9*100</f>
        <v>89.644061640384436</v>
      </c>
      <c r="J9" s="125">
        <f>H9/G9*100</f>
        <v>19.755508474576271</v>
      </c>
    </row>
    <row r="10" spans="1:12" ht="31.5" customHeight="1" x14ac:dyDescent="0.25">
      <c r="A10" s="194" t="s">
        <v>1</v>
      </c>
      <c r="B10" s="186"/>
      <c r="C10" s="186"/>
      <c r="D10" s="186"/>
      <c r="E10" s="200"/>
      <c r="F10" s="54">
        <f>'Račun prihoda i rashoda'!F11</f>
        <v>513329.05000000016</v>
      </c>
      <c r="G10" s="49">
        <f>'Račun prihoda i rashoda'!G11</f>
        <v>2328220</v>
      </c>
      <c r="H10" s="49">
        <f>'Račun prihoda i rashoda'!H11</f>
        <v>460169.00999999995</v>
      </c>
      <c r="I10" s="126">
        <f t="shared" ref="I10:I15" si="1">H10/F10*100</f>
        <v>89.644061640384436</v>
      </c>
      <c r="J10" s="126">
        <f t="shared" ref="J10:J15" si="2">H10/G10*100</f>
        <v>19.764842239994501</v>
      </c>
    </row>
    <row r="11" spans="1:12" x14ac:dyDescent="0.25">
      <c r="A11" s="199" t="s">
        <v>2</v>
      </c>
      <c r="B11" s="200"/>
      <c r="C11" s="200"/>
      <c r="D11" s="200"/>
      <c r="E11" s="200"/>
      <c r="F11" s="49">
        <f>'Račun prihoda i rashoda'!F63</f>
        <v>0</v>
      </c>
      <c r="G11" s="49">
        <f>'Račun prihoda i rashoda'!G63</f>
        <v>1100</v>
      </c>
      <c r="H11" s="49">
        <f>'Račun prihoda i rashoda'!H63</f>
        <v>0</v>
      </c>
      <c r="I11" s="126"/>
      <c r="J11" s="126">
        <f t="shared" si="2"/>
        <v>0</v>
      </c>
    </row>
    <row r="12" spans="1:12" x14ac:dyDescent="0.25">
      <c r="A12" s="26" t="s">
        <v>3</v>
      </c>
      <c r="B12" s="46"/>
      <c r="C12" s="46"/>
      <c r="D12" s="46"/>
      <c r="E12" s="46"/>
      <c r="F12" s="261">
        <f>SUM(F13:F14)</f>
        <v>430483.72</v>
      </c>
      <c r="G12" s="261">
        <f t="shared" ref="G12:H12" si="3">SUM(G13:G14)</f>
        <v>2779320</v>
      </c>
      <c r="H12" s="261">
        <f t="shared" si="3"/>
        <v>437772.64</v>
      </c>
      <c r="I12" s="125">
        <f t="shared" si="1"/>
        <v>101.69319295047907</v>
      </c>
      <c r="J12" s="125">
        <f t="shared" si="2"/>
        <v>15.751070045910511</v>
      </c>
    </row>
    <row r="13" spans="1:12" ht="34.5" customHeight="1" x14ac:dyDescent="0.25">
      <c r="A13" s="185" t="s">
        <v>4</v>
      </c>
      <c r="B13" s="186"/>
      <c r="C13" s="186"/>
      <c r="D13" s="186"/>
      <c r="E13" s="186"/>
      <c r="F13" s="54">
        <f>'Račun prihoda i rashoda'!F77</f>
        <v>430402.93999999994</v>
      </c>
      <c r="G13" s="49">
        <f>'Račun prihoda i rashoda'!G77</f>
        <v>1245820</v>
      </c>
      <c r="H13" s="49">
        <f>'Račun prihoda i rashoda'!H77</f>
        <v>404963.14</v>
      </c>
      <c r="I13" s="127">
        <f t="shared" si="1"/>
        <v>94.089306174349105</v>
      </c>
      <c r="J13" s="127">
        <f t="shared" si="2"/>
        <v>32.505750429436034</v>
      </c>
      <c r="L13" s="123"/>
    </row>
    <row r="14" spans="1:12" x14ac:dyDescent="0.25">
      <c r="A14" s="199" t="s">
        <v>5</v>
      </c>
      <c r="B14" s="200"/>
      <c r="C14" s="200"/>
      <c r="D14" s="200"/>
      <c r="E14" s="200"/>
      <c r="F14" s="54">
        <f>'Račun prihoda i rashoda'!F139</f>
        <v>80.78</v>
      </c>
      <c r="G14" s="49">
        <f>'Račun prihoda i rashoda'!G139</f>
        <v>1533500</v>
      </c>
      <c r="H14" s="49">
        <f>'Račun prihoda i rashoda'!H139</f>
        <v>32809.5</v>
      </c>
      <c r="I14" s="127">
        <f t="shared" si="1"/>
        <v>40615.870264917059</v>
      </c>
      <c r="J14" s="127">
        <f t="shared" si="2"/>
        <v>2.1395174437561137</v>
      </c>
      <c r="L14" s="123"/>
    </row>
    <row r="15" spans="1:12" x14ac:dyDescent="0.25">
      <c r="A15" s="197" t="s">
        <v>6</v>
      </c>
      <c r="B15" s="198"/>
      <c r="C15" s="198"/>
      <c r="D15" s="198"/>
      <c r="E15" s="198"/>
      <c r="F15" s="112">
        <f>F9-F12</f>
        <v>82845.330000000191</v>
      </c>
      <c r="G15" s="261">
        <f t="shared" ref="G15:H15" si="4">G9-G12</f>
        <v>-450000</v>
      </c>
      <c r="H15" s="261">
        <f t="shared" si="4"/>
        <v>22396.369999999937</v>
      </c>
      <c r="I15" s="24">
        <f t="shared" si="1"/>
        <v>27.033955927268181</v>
      </c>
      <c r="J15" s="130">
        <f t="shared" si="2"/>
        <v>-4.976971111111097</v>
      </c>
    </row>
    <row r="16" spans="1:12" ht="18" x14ac:dyDescent="0.25">
      <c r="A16" s="4"/>
      <c r="B16" s="8"/>
      <c r="C16" s="8"/>
      <c r="D16" s="8"/>
      <c r="E16" s="8"/>
      <c r="F16" s="8"/>
      <c r="G16" s="8"/>
      <c r="H16" s="3"/>
      <c r="I16" s="128"/>
    </row>
    <row r="17" spans="1:12" ht="18" customHeight="1" x14ac:dyDescent="0.25">
      <c r="A17" s="193" t="s">
        <v>28</v>
      </c>
      <c r="B17" s="193"/>
      <c r="C17" s="193"/>
      <c r="D17" s="193"/>
      <c r="E17" s="193"/>
      <c r="F17" s="193"/>
      <c r="G17" s="193"/>
      <c r="H17" s="193"/>
      <c r="I17" s="193"/>
      <c r="J17" s="193"/>
    </row>
    <row r="18" spans="1:12" ht="18" x14ac:dyDescent="0.25">
      <c r="A18" s="4"/>
      <c r="B18" s="8"/>
      <c r="C18" s="8"/>
      <c r="D18" s="8"/>
      <c r="E18" s="8"/>
      <c r="F18" s="8"/>
      <c r="G18" s="8"/>
      <c r="H18" s="3"/>
      <c r="I18" s="128"/>
      <c r="L18" s="56"/>
    </row>
    <row r="19" spans="1:12" ht="25.5" x14ac:dyDescent="0.25">
      <c r="A19" s="19"/>
      <c r="B19" s="20"/>
      <c r="C19" s="20"/>
      <c r="D19" s="21"/>
      <c r="E19" s="22"/>
      <c r="F19" s="171" t="s">
        <v>448</v>
      </c>
      <c r="G19" s="171" t="s">
        <v>449</v>
      </c>
      <c r="H19" s="171" t="s">
        <v>450</v>
      </c>
      <c r="I19" s="172" t="s">
        <v>451</v>
      </c>
      <c r="J19" s="172" t="s">
        <v>451</v>
      </c>
      <c r="L19" s="56"/>
    </row>
    <row r="20" spans="1:12" x14ac:dyDescent="0.25">
      <c r="A20" s="203">
        <v>1</v>
      </c>
      <c r="B20" s="204"/>
      <c r="C20" s="204"/>
      <c r="D20" s="204"/>
      <c r="E20" s="205"/>
      <c r="F20" s="172">
        <v>2</v>
      </c>
      <c r="G20" s="172">
        <v>3</v>
      </c>
      <c r="H20" s="172">
        <v>4</v>
      </c>
      <c r="I20" s="172" t="s">
        <v>452</v>
      </c>
      <c r="J20" s="172" t="s">
        <v>453</v>
      </c>
      <c r="L20" s="56"/>
    </row>
    <row r="21" spans="1:12" ht="33.75" customHeight="1" x14ac:dyDescent="0.25">
      <c r="A21" s="194" t="s">
        <v>8</v>
      </c>
      <c r="B21" s="195"/>
      <c r="C21" s="195"/>
      <c r="D21" s="195"/>
      <c r="E21" s="196"/>
      <c r="F21" s="54">
        <f>'Račun financiranja'!C9</f>
        <v>0</v>
      </c>
      <c r="G21" s="49">
        <f>'Račun financiranja'!D9</f>
        <v>491000</v>
      </c>
      <c r="H21" s="49">
        <f>'Račun financiranja'!E9</f>
        <v>0</v>
      </c>
      <c r="I21" s="126"/>
      <c r="J21" s="126">
        <f t="shared" ref="J21:J23" si="5">H21/G21*100</f>
        <v>0</v>
      </c>
      <c r="L21" s="56"/>
    </row>
    <row r="22" spans="1:12" x14ac:dyDescent="0.25">
      <c r="A22" s="194" t="s">
        <v>9</v>
      </c>
      <c r="B22" s="186"/>
      <c r="C22" s="186"/>
      <c r="D22" s="186"/>
      <c r="E22" s="186"/>
      <c r="F22" s="54">
        <f>'Račun financiranja'!C13</f>
        <v>49590.239999999998</v>
      </c>
      <c r="G22" s="49">
        <f>'Račun financiranja'!D13</f>
        <v>41000</v>
      </c>
      <c r="H22" s="49">
        <f>'Račun financiranja'!E13</f>
        <v>63535.16</v>
      </c>
      <c r="I22" s="126">
        <f t="shared" ref="I22:I23" si="6">H22/F22*100</f>
        <v>128.1202914121811</v>
      </c>
      <c r="J22" s="126">
        <f t="shared" si="5"/>
        <v>154.96380487804879</v>
      </c>
    </row>
    <row r="23" spans="1:12" x14ac:dyDescent="0.25">
      <c r="A23" s="197" t="s">
        <v>10</v>
      </c>
      <c r="B23" s="198"/>
      <c r="C23" s="198"/>
      <c r="D23" s="198"/>
      <c r="E23" s="198"/>
      <c r="F23" s="112">
        <f>F21-F22</f>
        <v>-49590.239999999998</v>
      </c>
      <c r="G23" s="112">
        <f t="shared" ref="G23:H23" si="7">G21-G22</f>
        <v>450000</v>
      </c>
      <c r="H23" s="112">
        <f t="shared" si="7"/>
        <v>-63535.16</v>
      </c>
      <c r="I23" s="125">
        <f t="shared" si="6"/>
        <v>128.1202914121811</v>
      </c>
      <c r="J23" s="125">
        <f t="shared" si="5"/>
        <v>-14.118924444444444</v>
      </c>
    </row>
    <row r="24" spans="1:12" ht="18" x14ac:dyDescent="0.25">
      <c r="A24" s="16"/>
      <c r="B24" s="8"/>
      <c r="C24" s="8"/>
      <c r="D24" s="8"/>
      <c r="E24" s="8"/>
      <c r="F24" s="8"/>
      <c r="G24" s="8"/>
      <c r="H24" s="3"/>
      <c r="I24" s="128"/>
    </row>
    <row r="25" spans="1:12" ht="18" customHeight="1" x14ac:dyDescent="0.25">
      <c r="A25" s="193" t="s">
        <v>32</v>
      </c>
      <c r="B25" s="193"/>
      <c r="C25" s="193"/>
      <c r="D25" s="193"/>
      <c r="E25" s="193"/>
      <c r="F25" s="193"/>
      <c r="G25" s="193"/>
      <c r="H25" s="193"/>
      <c r="I25" s="193"/>
      <c r="J25" s="193"/>
    </row>
    <row r="26" spans="1:12" ht="18" x14ac:dyDescent="0.25">
      <c r="A26" s="16"/>
      <c r="B26" s="8"/>
      <c r="C26" s="8"/>
      <c r="D26" s="8"/>
      <c r="E26" s="8"/>
      <c r="F26" s="8"/>
      <c r="G26" s="8"/>
      <c r="H26" s="3"/>
      <c r="I26" s="128"/>
    </row>
    <row r="27" spans="1:12" ht="25.5" x14ac:dyDescent="0.25">
      <c r="A27" s="19"/>
      <c r="B27" s="20"/>
      <c r="C27" s="20"/>
      <c r="D27" s="21"/>
      <c r="E27" s="22"/>
      <c r="F27" s="171" t="s">
        <v>448</v>
      </c>
      <c r="G27" s="171" t="s">
        <v>449</v>
      </c>
      <c r="H27" s="171" t="s">
        <v>450</v>
      </c>
      <c r="I27" s="172" t="s">
        <v>451</v>
      </c>
      <c r="J27" s="172" t="s">
        <v>451</v>
      </c>
    </row>
    <row r="28" spans="1:12" x14ac:dyDescent="0.25">
      <c r="A28" s="203">
        <v>1</v>
      </c>
      <c r="B28" s="204"/>
      <c r="C28" s="204"/>
      <c r="D28" s="204"/>
      <c r="E28" s="205"/>
      <c r="F28" s="172">
        <v>2</v>
      </c>
      <c r="G28" s="172">
        <v>3</v>
      </c>
      <c r="H28" s="172">
        <v>4</v>
      </c>
      <c r="I28" s="172" t="s">
        <v>452</v>
      </c>
      <c r="J28" s="172" t="s">
        <v>453</v>
      </c>
    </row>
    <row r="29" spans="1:12" x14ac:dyDescent="0.25">
      <c r="A29" s="187" t="s">
        <v>455</v>
      </c>
      <c r="B29" s="188"/>
      <c r="C29" s="188"/>
      <c r="D29" s="188"/>
      <c r="E29" s="189"/>
      <c r="F29" s="55">
        <v>-35469.129999999997</v>
      </c>
      <c r="G29" s="50">
        <v>20483.2</v>
      </c>
      <c r="H29" s="50">
        <v>21529.93</v>
      </c>
      <c r="I29" s="129">
        <f t="shared" ref="I29:I30" si="8">H29/F29*100</f>
        <v>-60.700473905054906</v>
      </c>
      <c r="J29" s="129">
        <f t="shared" ref="J29" si="9">H29/G29*100</f>
        <v>105.11018786127167</v>
      </c>
    </row>
    <row r="30" spans="1:12" ht="30" customHeight="1" x14ac:dyDescent="0.25">
      <c r="A30" s="190" t="s">
        <v>7</v>
      </c>
      <c r="B30" s="191"/>
      <c r="C30" s="191"/>
      <c r="D30" s="191"/>
      <c r="E30" s="192"/>
      <c r="F30" s="51">
        <v>-33255.089999999997</v>
      </c>
      <c r="G30" s="51">
        <v>0</v>
      </c>
      <c r="H30" s="51">
        <f>H29</f>
        <v>21529.93</v>
      </c>
      <c r="I30" s="130">
        <f t="shared" si="8"/>
        <v>-64.741758329326444</v>
      </c>
      <c r="J30" s="130"/>
    </row>
    <row r="31" spans="1:12" x14ac:dyDescent="0.25">
      <c r="F31" s="48"/>
      <c r="G31" s="48"/>
      <c r="H31" s="48"/>
    </row>
    <row r="32" spans="1:12" x14ac:dyDescent="0.25">
      <c r="F32" s="48"/>
      <c r="G32" s="48"/>
      <c r="H32" s="48"/>
    </row>
    <row r="33" spans="1:11" x14ac:dyDescent="0.25">
      <c r="A33" s="185" t="s">
        <v>11</v>
      </c>
      <c r="B33" s="186"/>
      <c r="C33" s="186"/>
      <c r="D33" s="186"/>
      <c r="E33" s="186"/>
      <c r="F33" s="113">
        <f>F15+F23+F30</f>
        <v>1.964508555829525E-10</v>
      </c>
      <c r="G33" s="49">
        <f>G30</f>
        <v>0</v>
      </c>
      <c r="H33" s="49">
        <f>H9-H12+H21-H22+H30</f>
        <v>-19608.860000000066</v>
      </c>
      <c r="I33" s="126"/>
      <c r="J33" s="23"/>
    </row>
    <row r="34" spans="1:11" ht="22.5" customHeight="1" x14ac:dyDescent="0.25">
      <c r="A34" s="13"/>
      <c r="B34" s="14"/>
      <c r="C34" s="14"/>
      <c r="D34" s="14"/>
      <c r="E34" s="14"/>
      <c r="F34" s="15"/>
      <c r="G34" s="15"/>
      <c r="H34" s="15"/>
      <c r="I34" s="131"/>
    </row>
    <row r="35" spans="1:11" ht="29.25" customHeight="1" x14ac:dyDescent="0.25">
      <c r="A35" s="183"/>
      <c r="B35" s="184"/>
      <c r="C35" s="184"/>
      <c r="D35" s="184"/>
      <c r="E35" s="184"/>
      <c r="F35" s="184"/>
      <c r="G35" s="184"/>
      <c r="H35" s="184"/>
      <c r="I35" s="184"/>
    </row>
    <row r="36" spans="1:11" ht="8.25" customHeight="1" x14ac:dyDescent="0.25">
      <c r="A36" s="110"/>
      <c r="B36" s="110"/>
      <c r="C36" s="110"/>
      <c r="D36" s="110"/>
      <c r="E36" s="110"/>
      <c r="F36" s="110"/>
      <c r="G36" s="110"/>
      <c r="H36" s="110"/>
      <c r="I36" s="132"/>
    </row>
    <row r="37" spans="1:11" x14ac:dyDescent="0.25">
      <c r="A37" s="183"/>
      <c r="B37" s="184"/>
      <c r="C37" s="184"/>
      <c r="D37" s="184"/>
      <c r="E37" s="184"/>
      <c r="F37" s="184"/>
      <c r="G37" s="184"/>
      <c r="H37" s="184"/>
      <c r="I37" s="184"/>
    </row>
    <row r="38" spans="1:11" ht="8.25" customHeight="1" x14ac:dyDescent="0.25">
      <c r="A38" s="110"/>
      <c r="B38" s="110"/>
      <c r="C38" s="110"/>
      <c r="D38" s="110"/>
      <c r="E38" s="110"/>
      <c r="F38" s="110"/>
      <c r="G38" s="110"/>
      <c r="H38" s="110"/>
      <c r="I38" s="132"/>
    </row>
    <row r="39" spans="1:11" ht="15" customHeight="1" x14ac:dyDescent="0.25">
      <c r="A39" s="183"/>
      <c r="B39" s="184"/>
      <c r="C39" s="184"/>
      <c r="D39" s="184"/>
      <c r="E39" s="184"/>
      <c r="F39" s="184"/>
      <c r="G39" s="184"/>
      <c r="H39" s="184"/>
      <c r="I39" s="184"/>
      <c r="J39" s="123"/>
      <c r="K39" s="123"/>
    </row>
    <row r="40" spans="1:11" x14ac:dyDescent="0.25">
      <c r="H40" s="123"/>
      <c r="I40" s="133"/>
      <c r="J40" s="123"/>
      <c r="K40" s="123"/>
    </row>
    <row r="41" spans="1:11" x14ac:dyDescent="0.25">
      <c r="H41" s="123"/>
      <c r="J41" s="123"/>
      <c r="K41" s="123"/>
    </row>
    <row r="42" spans="1:11" x14ac:dyDescent="0.25">
      <c r="F42" s="57"/>
    </row>
    <row r="43" spans="1:11" x14ac:dyDescent="0.25">
      <c r="K43" s="123"/>
    </row>
  </sheetData>
  <mergeCells count="23">
    <mergeCell ref="A28:E28"/>
    <mergeCell ref="A13:E13"/>
    <mergeCell ref="A9:E9"/>
    <mergeCell ref="A10:E10"/>
    <mergeCell ref="A11:E11"/>
    <mergeCell ref="A1:J1"/>
    <mergeCell ref="A3:J3"/>
    <mergeCell ref="A5:J5"/>
    <mergeCell ref="A8:E8"/>
    <mergeCell ref="A25:J25"/>
    <mergeCell ref="A21:E21"/>
    <mergeCell ref="A22:E22"/>
    <mergeCell ref="A23:E23"/>
    <mergeCell ref="A14:E14"/>
    <mergeCell ref="A15:E15"/>
    <mergeCell ref="A17:J17"/>
    <mergeCell ref="A20:E20"/>
    <mergeCell ref="A39:I39"/>
    <mergeCell ref="A35:I35"/>
    <mergeCell ref="A33:E33"/>
    <mergeCell ref="A37:I37"/>
    <mergeCell ref="A29:E29"/>
    <mergeCell ref="A30:E30"/>
  </mergeCells>
  <pageMargins left="0.7" right="0.7" top="0.75" bottom="0.75" header="0.3" footer="0.3"/>
  <pageSetup paperSize="9" scale="6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M156"/>
  <sheetViews>
    <sheetView workbookViewId="0">
      <selection activeCell="H157" sqref="H157"/>
    </sheetView>
  </sheetViews>
  <sheetFormatPr defaultRowHeight="15" x14ac:dyDescent="0.25"/>
  <cols>
    <col min="1" max="1" width="1.85546875" bestFit="1" customWidth="1"/>
    <col min="2" max="2" width="2.7109375" bestFit="1" customWidth="1"/>
    <col min="3" max="3" width="3.5703125" bestFit="1" customWidth="1"/>
    <col min="4" max="4" width="4.42578125" bestFit="1" customWidth="1"/>
    <col min="5" max="5" width="36.140625" customWidth="1"/>
    <col min="6" max="6" width="11.42578125" bestFit="1" customWidth="1"/>
    <col min="7" max="7" width="12.42578125" bestFit="1" customWidth="1"/>
    <col min="8" max="8" width="11.7109375" bestFit="1" customWidth="1"/>
    <col min="9" max="10" width="6.42578125" style="52" bestFit="1" customWidth="1"/>
    <col min="13" max="13" width="11.7109375" bestFit="1" customWidth="1"/>
  </cols>
  <sheetData>
    <row r="1" spans="1:10" ht="15.75" x14ac:dyDescent="0.25">
      <c r="A1" s="206" t="s">
        <v>115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10" ht="8.25" customHeight="1" x14ac:dyDescent="0.25">
      <c r="A2" s="80"/>
      <c r="B2" s="80"/>
      <c r="C2" s="80"/>
      <c r="D2" s="80"/>
      <c r="E2" s="80"/>
      <c r="F2" s="80"/>
      <c r="G2" s="80"/>
      <c r="H2" s="80"/>
      <c r="I2" s="81"/>
      <c r="J2" s="81"/>
    </row>
    <row r="3" spans="1:10" ht="15.75" x14ac:dyDescent="0.25">
      <c r="A3" s="207" t="s">
        <v>23</v>
      </c>
      <c r="B3" s="207"/>
      <c r="C3" s="207"/>
      <c r="D3" s="207"/>
      <c r="E3" s="207"/>
      <c r="F3" s="207"/>
      <c r="G3" s="207"/>
      <c r="H3" s="207"/>
      <c r="I3" s="207"/>
      <c r="J3" s="207"/>
    </row>
    <row r="4" spans="1:10" ht="4.5" customHeight="1" x14ac:dyDescent="0.25">
      <c r="A4" s="80"/>
      <c r="B4" s="80"/>
      <c r="C4" s="80"/>
      <c r="D4" s="80"/>
      <c r="E4" s="80"/>
      <c r="F4" s="80"/>
      <c r="G4" s="80"/>
      <c r="H4" s="80"/>
      <c r="I4" s="81"/>
      <c r="J4" s="81"/>
    </row>
    <row r="5" spans="1:10" ht="15.75" x14ac:dyDescent="0.25">
      <c r="A5" s="207" t="s">
        <v>12</v>
      </c>
      <c r="B5" s="207"/>
      <c r="C5" s="207"/>
      <c r="D5" s="207"/>
      <c r="E5" s="207"/>
      <c r="F5" s="207"/>
      <c r="G5" s="207"/>
      <c r="H5" s="207"/>
      <c r="I5" s="207"/>
      <c r="J5" s="207"/>
    </row>
    <row r="6" spans="1:10" ht="15.75" x14ac:dyDescent="0.25">
      <c r="A6" s="81"/>
      <c r="B6" s="81"/>
      <c r="C6" s="81"/>
      <c r="D6" s="81"/>
      <c r="E6" s="81"/>
      <c r="F6" s="134"/>
      <c r="G6" s="134"/>
      <c r="H6" s="134"/>
      <c r="I6" s="114"/>
      <c r="J6" s="81"/>
    </row>
    <row r="7" spans="1:10" ht="15.75" x14ac:dyDescent="0.25">
      <c r="A7" s="207" t="s">
        <v>1</v>
      </c>
      <c r="B7" s="207"/>
      <c r="C7" s="207"/>
      <c r="D7" s="207"/>
      <c r="E7" s="207"/>
      <c r="F7" s="207"/>
      <c r="G7" s="207"/>
      <c r="H7" s="207"/>
      <c r="I7" s="207"/>
      <c r="J7" s="207"/>
    </row>
    <row r="8" spans="1:10" ht="5.25" customHeight="1" x14ac:dyDescent="0.25"/>
    <row r="9" spans="1:10" ht="42" customHeight="1" x14ac:dyDescent="0.25">
      <c r="A9" s="208" t="s">
        <v>304</v>
      </c>
      <c r="B9" s="209"/>
      <c r="C9" s="209"/>
      <c r="D9" s="209"/>
      <c r="E9" s="210"/>
      <c r="F9" s="59" t="s">
        <v>457</v>
      </c>
      <c r="G9" s="59" t="s">
        <v>458</v>
      </c>
      <c r="H9" s="59" t="s">
        <v>450</v>
      </c>
      <c r="I9" s="59" t="s">
        <v>305</v>
      </c>
      <c r="J9" s="59" t="s">
        <v>307</v>
      </c>
    </row>
    <row r="10" spans="1:10" x14ac:dyDescent="0.25">
      <c r="A10" s="211" t="s">
        <v>36</v>
      </c>
      <c r="B10" s="212"/>
      <c r="C10" s="212"/>
      <c r="D10" s="212"/>
      <c r="E10" s="213"/>
      <c r="F10" s="97" t="s">
        <v>37</v>
      </c>
      <c r="G10" s="97" t="s">
        <v>38</v>
      </c>
      <c r="H10" s="97" t="s">
        <v>39</v>
      </c>
      <c r="I10" s="97" t="s">
        <v>40</v>
      </c>
      <c r="J10" s="97" t="s">
        <v>42</v>
      </c>
    </row>
    <row r="11" spans="1:10" x14ac:dyDescent="0.25">
      <c r="A11" s="60">
        <v>6</v>
      </c>
      <c r="B11" s="60"/>
      <c r="C11" s="61"/>
      <c r="D11" s="61"/>
      <c r="E11" s="60"/>
      <c r="F11" s="62">
        <f>F12+F28+F35+F43+F54+F57+F60</f>
        <v>513329.05000000016</v>
      </c>
      <c r="G11" s="62">
        <f>G12+G28+G35+G43+G54+G57+G60</f>
        <v>2328220</v>
      </c>
      <c r="H11" s="62">
        <f>H12+H28+H35+H43+H54+H57+H60</f>
        <v>460169.00999999995</v>
      </c>
      <c r="I11" s="91">
        <f>H11/F11*100</f>
        <v>89.644061640384436</v>
      </c>
      <c r="J11" s="91">
        <f>H11/G11*100</f>
        <v>19.764842239994501</v>
      </c>
    </row>
    <row r="12" spans="1:10" ht="18.75" customHeight="1" x14ac:dyDescent="0.25">
      <c r="A12" s="64"/>
      <c r="B12" s="64">
        <v>61</v>
      </c>
      <c r="C12" s="65"/>
      <c r="D12" s="65"/>
      <c r="E12" s="64" t="s">
        <v>116</v>
      </c>
      <c r="F12" s="66">
        <f>F13+F20+F23+F26</f>
        <v>461590.06000000017</v>
      </c>
      <c r="G12" s="66">
        <f>G13+G20+G23+G26</f>
        <v>812800</v>
      </c>
      <c r="H12" s="66">
        <f>H13+H20+H23+H26</f>
        <v>431444.9499999999</v>
      </c>
      <c r="I12" s="92">
        <f t="shared" ref="I12:I70" si="0">H12/F12*100</f>
        <v>93.469289611652329</v>
      </c>
      <c r="J12" s="92">
        <f t="shared" ref="J12:J70" si="1">H12/G12*100</f>
        <v>53.081317667322821</v>
      </c>
    </row>
    <row r="13" spans="1:10" x14ac:dyDescent="0.25">
      <c r="A13" s="67"/>
      <c r="B13" s="67"/>
      <c r="C13" s="68">
        <v>611</v>
      </c>
      <c r="D13" s="68"/>
      <c r="E13" s="67" t="s">
        <v>117</v>
      </c>
      <c r="F13" s="69">
        <f>SUM(F14:F19)</f>
        <v>448465.41000000015</v>
      </c>
      <c r="G13" s="69">
        <f>SUM(G14:G19)</f>
        <v>804400</v>
      </c>
      <c r="H13" s="69">
        <f>SUM(H14:H19)</f>
        <v>420814.55999999988</v>
      </c>
      <c r="I13" s="93">
        <f t="shared" si="0"/>
        <v>93.83434053475824</v>
      </c>
      <c r="J13" s="93">
        <f t="shared" si="1"/>
        <v>52.314092491297849</v>
      </c>
    </row>
    <row r="14" spans="1:10" x14ac:dyDescent="0.25">
      <c r="A14" s="89"/>
      <c r="B14" s="89"/>
      <c r="C14" s="70"/>
      <c r="D14" s="70">
        <v>6111</v>
      </c>
      <c r="E14" s="77" t="s">
        <v>118</v>
      </c>
      <c r="F14" s="72">
        <v>530224.99</v>
      </c>
      <c r="G14" s="72">
        <v>863000</v>
      </c>
      <c r="H14" s="72">
        <v>533709</v>
      </c>
      <c r="I14" s="94">
        <f t="shared" si="0"/>
        <v>100.65708144008829</v>
      </c>
      <c r="J14" s="94">
        <f t="shared" si="1"/>
        <v>61.843453070683665</v>
      </c>
    </row>
    <row r="15" spans="1:10" x14ac:dyDescent="0.25">
      <c r="A15" s="89"/>
      <c r="B15" s="89"/>
      <c r="C15" s="70"/>
      <c r="D15" s="70">
        <v>6112</v>
      </c>
      <c r="E15" s="77" t="s">
        <v>119</v>
      </c>
      <c r="F15" s="72">
        <v>30194.39</v>
      </c>
      <c r="G15" s="72">
        <v>48500</v>
      </c>
      <c r="H15" s="72">
        <v>37426.730000000003</v>
      </c>
      <c r="I15" s="94">
        <f t="shared" si="0"/>
        <v>123.95259516751291</v>
      </c>
      <c r="J15" s="94">
        <f t="shared" si="1"/>
        <v>77.168515463917529</v>
      </c>
    </row>
    <row r="16" spans="1:10" ht="33.75" x14ac:dyDescent="0.25">
      <c r="A16" s="89"/>
      <c r="B16" s="89"/>
      <c r="C16" s="70"/>
      <c r="D16" s="70">
        <v>6113</v>
      </c>
      <c r="E16" s="71" t="s">
        <v>120</v>
      </c>
      <c r="F16" s="72">
        <v>4474.18</v>
      </c>
      <c r="G16" s="72">
        <v>6600</v>
      </c>
      <c r="H16" s="72">
        <v>8215.7199999999993</v>
      </c>
      <c r="I16" s="94">
        <f t="shared" si="0"/>
        <v>183.6251558944879</v>
      </c>
      <c r="J16" s="94">
        <f t="shared" si="1"/>
        <v>124.48060606060605</v>
      </c>
    </row>
    <row r="17" spans="1:10" x14ac:dyDescent="0.25">
      <c r="A17" s="89"/>
      <c r="B17" s="89"/>
      <c r="C17" s="70"/>
      <c r="D17" s="70">
        <v>6114</v>
      </c>
      <c r="E17" s="71" t="s">
        <v>121</v>
      </c>
      <c r="F17" s="72">
        <v>32505.3</v>
      </c>
      <c r="G17" s="72">
        <v>51300</v>
      </c>
      <c r="H17" s="72">
        <v>26825.94</v>
      </c>
      <c r="I17" s="94">
        <f t="shared" si="0"/>
        <v>82.527895450895699</v>
      </c>
      <c r="J17" s="94">
        <f t="shared" si="1"/>
        <v>52.292280701754379</v>
      </c>
    </row>
    <row r="18" spans="1:10" x14ac:dyDescent="0.25">
      <c r="A18" s="89"/>
      <c r="B18" s="89"/>
      <c r="C18" s="70"/>
      <c r="D18" s="70">
        <v>6115</v>
      </c>
      <c r="E18" s="71" t="s">
        <v>122</v>
      </c>
      <c r="F18" s="72">
        <v>18897.68</v>
      </c>
      <c r="G18" s="72">
        <v>15000</v>
      </c>
      <c r="H18" s="72">
        <v>11853.23</v>
      </c>
      <c r="I18" s="94">
        <f t="shared" si="0"/>
        <v>62.723202001515524</v>
      </c>
      <c r="J18" s="94">
        <f t="shared" si="1"/>
        <v>79.021533333333323</v>
      </c>
    </row>
    <row r="19" spans="1:10" ht="22.5" x14ac:dyDescent="0.25">
      <c r="A19" s="89"/>
      <c r="B19" s="89"/>
      <c r="C19" s="70"/>
      <c r="D19" s="70">
        <v>6117</v>
      </c>
      <c r="E19" s="71" t="s">
        <v>123</v>
      </c>
      <c r="F19" s="72">
        <v>-167831.13</v>
      </c>
      <c r="G19" s="72">
        <v>-180000</v>
      </c>
      <c r="H19" s="72">
        <v>-197216.06</v>
      </c>
      <c r="I19" s="94">
        <f t="shared" si="0"/>
        <v>117.50862906065163</v>
      </c>
      <c r="J19" s="94">
        <f t="shared" si="1"/>
        <v>109.56447777777778</v>
      </c>
    </row>
    <row r="20" spans="1:10" x14ac:dyDescent="0.25">
      <c r="A20" s="67"/>
      <c r="B20" s="67"/>
      <c r="C20" s="68">
        <v>613</v>
      </c>
      <c r="D20" s="68"/>
      <c r="E20" s="67" t="s">
        <v>124</v>
      </c>
      <c r="F20" s="69">
        <f>SUM(F21:F22)</f>
        <v>13124.65</v>
      </c>
      <c r="G20" s="69">
        <f t="shared" ref="G20:H20" si="2">SUM(G21:G22)</f>
        <v>6400</v>
      </c>
      <c r="H20" s="69">
        <f t="shared" si="2"/>
        <v>10630.390000000001</v>
      </c>
      <c r="I20" s="93">
        <f t="shared" si="0"/>
        <v>80.99560750191435</v>
      </c>
      <c r="J20" s="93">
        <f t="shared" si="1"/>
        <v>166.09984375000002</v>
      </c>
    </row>
    <row r="21" spans="1:10" ht="22.5" x14ac:dyDescent="0.25">
      <c r="A21" s="89"/>
      <c r="B21" s="89"/>
      <c r="C21" s="70"/>
      <c r="D21" s="70">
        <v>6131</v>
      </c>
      <c r="E21" s="71" t="s">
        <v>125</v>
      </c>
      <c r="F21" s="72">
        <v>33.17</v>
      </c>
      <c r="G21" s="72">
        <v>400</v>
      </c>
      <c r="H21" s="72">
        <v>199.27</v>
      </c>
      <c r="I21" s="94">
        <f t="shared" si="0"/>
        <v>600.75369309617122</v>
      </c>
      <c r="J21" s="94">
        <f t="shared" si="1"/>
        <v>49.817500000000003</v>
      </c>
    </row>
    <row r="22" spans="1:10" x14ac:dyDescent="0.25">
      <c r="A22" s="89"/>
      <c r="B22" s="89"/>
      <c r="C22" s="70"/>
      <c r="D22" s="70">
        <v>6134</v>
      </c>
      <c r="E22" s="77" t="s">
        <v>126</v>
      </c>
      <c r="F22" s="72">
        <v>13091.48</v>
      </c>
      <c r="G22" s="72">
        <v>6000</v>
      </c>
      <c r="H22" s="72">
        <v>10431.120000000001</v>
      </c>
      <c r="I22" s="94">
        <f t="shared" si="0"/>
        <v>79.678691790385813</v>
      </c>
      <c r="J22" s="94">
        <f t="shared" si="1"/>
        <v>173.852</v>
      </c>
    </row>
    <row r="23" spans="1:10" x14ac:dyDescent="0.25">
      <c r="A23" s="67"/>
      <c r="B23" s="67"/>
      <c r="C23" s="68">
        <v>614</v>
      </c>
      <c r="D23" s="68"/>
      <c r="E23" s="67" t="s">
        <v>127</v>
      </c>
      <c r="F23" s="69">
        <f>SUM(F24:F25)</f>
        <v>0</v>
      </c>
      <c r="G23" s="69">
        <f t="shared" ref="G23:H23" si="3">SUM(G24:G25)</f>
        <v>0</v>
      </c>
      <c r="H23" s="69">
        <f t="shared" si="3"/>
        <v>0</v>
      </c>
      <c r="I23" s="93"/>
      <c r="J23" s="93"/>
    </row>
    <row r="24" spans="1:10" x14ac:dyDescent="0.25">
      <c r="A24" s="89"/>
      <c r="B24" s="89"/>
      <c r="C24" s="70"/>
      <c r="D24" s="70">
        <v>6142</v>
      </c>
      <c r="E24" s="77" t="s">
        <v>128</v>
      </c>
      <c r="F24" s="72">
        <v>0</v>
      </c>
      <c r="G24" s="72">
        <v>0</v>
      </c>
      <c r="H24" s="72">
        <v>0</v>
      </c>
      <c r="I24" s="94"/>
      <c r="J24" s="94"/>
    </row>
    <row r="25" spans="1:10" x14ac:dyDescent="0.25">
      <c r="A25" s="89"/>
      <c r="B25" s="89"/>
      <c r="C25" s="70"/>
      <c r="D25" s="70">
        <v>6145</v>
      </c>
      <c r="E25" s="77" t="s">
        <v>129</v>
      </c>
      <c r="F25" s="72">
        <v>0</v>
      </c>
      <c r="G25" s="72">
        <v>0</v>
      </c>
      <c r="H25" s="72">
        <v>0</v>
      </c>
      <c r="I25" s="94"/>
      <c r="J25" s="94"/>
    </row>
    <row r="26" spans="1:10" x14ac:dyDescent="0.25">
      <c r="A26" s="67"/>
      <c r="B26" s="67"/>
      <c r="C26" s="68">
        <v>616</v>
      </c>
      <c r="D26" s="68"/>
      <c r="E26" s="67" t="s">
        <v>130</v>
      </c>
      <c r="F26" s="69">
        <f>SUM(F27)</f>
        <v>0</v>
      </c>
      <c r="G26" s="69">
        <f t="shared" ref="G26:H26" si="4">SUM(G27)</f>
        <v>2000</v>
      </c>
      <c r="H26" s="69">
        <f t="shared" si="4"/>
        <v>0</v>
      </c>
      <c r="I26" s="93"/>
      <c r="J26" s="93"/>
    </row>
    <row r="27" spans="1:10" x14ac:dyDescent="0.25">
      <c r="A27" s="89"/>
      <c r="B27" s="89"/>
      <c r="C27" s="70"/>
      <c r="D27" s="70">
        <v>6161</v>
      </c>
      <c r="E27" s="77" t="s">
        <v>131</v>
      </c>
      <c r="F27" s="72">
        <v>0</v>
      </c>
      <c r="G27" s="72">
        <v>2000</v>
      </c>
      <c r="H27" s="72">
        <v>0</v>
      </c>
      <c r="I27" s="94"/>
      <c r="J27" s="94">
        <f t="shared" ref="J27" si="5">H27/G27*100</f>
        <v>0</v>
      </c>
    </row>
    <row r="28" spans="1:10" ht="28.5" customHeight="1" x14ac:dyDescent="0.25">
      <c r="A28" s="64"/>
      <c r="B28" s="64">
        <v>63</v>
      </c>
      <c r="C28" s="65"/>
      <c r="D28" s="65"/>
      <c r="E28" s="73" t="s">
        <v>309</v>
      </c>
      <c r="F28" s="66">
        <f>F29+F32</f>
        <v>31887.58</v>
      </c>
      <c r="G28" s="66">
        <f t="shared" ref="G28:H28" si="6">G29+G32</f>
        <v>1414100</v>
      </c>
      <c r="H28" s="66">
        <f t="shared" si="6"/>
        <v>4004.55</v>
      </c>
      <c r="I28" s="92">
        <f t="shared" si="0"/>
        <v>12.55833776034431</v>
      </c>
      <c r="J28" s="92">
        <f t="shared" si="1"/>
        <v>0.28318718619616717</v>
      </c>
    </row>
    <row r="29" spans="1:10" x14ac:dyDescent="0.25">
      <c r="A29" s="67"/>
      <c r="B29" s="67"/>
      <c r="C29" s="68">
        <v>633</v>
      </c>
      <c r="D29" s="68"/>
      <c r="E29" s="67" t="s">
        <v>132</v>
      </c>
      <c r="F29" s="69">
        <f>SUM(F30:F31)</f>
        <v>31887.58</v>
      </c>
      <c r="G29" s="69">
        <f t="shared" ref="G29:H29" si="7">SUM(G30:G31)</f>
        <v>1410700</v>
      </c>
      <c r="H29" s="69">
        <f t="shared" si="7"/>
        <v>0</v>
      </c>
      <c r="I29" s="93">
        <f t="shared" si="0"/>
        <v>0</v>
      </c>
      <c r="J29" s="93">
        <f t="shared" si="1"/>
        <v>0</v>
      </c>
    </row>
    <row r="30" spans="1:10" x14ac:dyDescent="0.25">
      <c r="A30" s="89"/>
      <c r="B30" s="89"/>
      <c r="C30" s="70"/>
      <c r="D30" s="70">
        <v>6331</v>
      </c>
      <c r="E30" s="77" t="s">
        <v>133</v>
      </c>
      <c r="F30" s="72">
        <v>0</v>
      </c>
      <c r="G30" s="72">
        <v>10700</v>
      </c>
      <c r="H30" s="72">
        <v>0</v>
      </c>
      <c r="I30" s="94"/>
      <c r="J30" s="94">
        <f t="shared" ref="J30:J32" si="8">H30/G30*100</f>
        <v>0</v>
      </c>
    </row>
    <row r="31" spans="1:10" x14ac:dyDescent="0.25">
      <c r="A31" s="89"/>
      <c r="B31" s="89"/>
      <c r="C31" s="70"/>
      <c r="D31" s="70">
        <v>6332</v>
      </c>
      <c r="E31" s="77" t="s">
        <v>134</v>
      </c>
      <c r="F31" s="72">
        <v>31887.58</v>
      </c>
      <c r="G31" s="72">
        <v>1400000</v>
      </c>
      <c r="H31" s="72">
        <v>0</v>
      </c>
      <c r="I31" s="94">
        <f t="shared" ref="I31" si="9">H31/F31*100</f>
        <v>0</v>
      </c>
      <c r="J31" s="94">
        <f t="shared" si="8"/>
        <v>0</v>
      </c>
    </row>
    <row r="32" spans="1:10" ht="22.5" x14ac:dyDescent="0.25">
      <c r="A32" s="67"/>
      <c r="B32" s="67"/>
      <c r="C32" s="68">
        <v>634</v>
      </c>
      <c r="D32" s="68"/>
      <c r="E32" s="74" t="s">
        <v>310</v>
      </c>
      <c r="F32" s="69">
        <f>SUM(F33:F34)</f>
        <v>0</v>
      </c>
      <c r="G32" s="69">
        <f t="shared" ref="G32:H32" si="10">SUM(G33:G34)</f>
        <v>3400</v>
      </c>
      <c r="H32" s="69">
        <f t="shared" si="10"/>
        <v>4004.55</v>
      </c>
      <c r="I32" s="93"/>
      <c r="J32" s="93">
        <f t="shared" si="8"/>
        <v>117.78088235294118</v>
      </c>
    </row>
    <row r="33" spans="1:10" x14ac:dyDescent="0.25">
      <c r="A33" s="89"/>
      <c r="B33" s="89"/>
      <c r="C33" s="70"/>
      <c r="D33" s="70">
        <v>6341</v>
      </c>
      <c r="E33" s="71" t="s">
        <v>434</v>
      </c>
      <c r="F33" s="72">
        <v>0</v>
      </c>
      <c r="G33" s="72">
        <v>0</v>
      </c>
      <c r="H33" s="72">
        <v>0</v>
      </c>
      <c r="I33" s="94"/>
      <c r="J33" s="94"/>
    </row>
    <row r="34" spans="1:10" ht="22.5" x14ac:dyDescent="0.25">
      <c r="A34" s="89"/>
      <c r="B34" s="89"/>
      <c r="C34" s="70"/>
      <c r="D34" s="70">
        <v>6342</v>
      </c>
      <c r="E34" s="71" t="s">
        <v>435</v>
      </c>
      <c r="F34" s="72">
        <v>0</v>
      </c>
      <c r="G34" s="72">
        <v>3400</v>
      </c>
      <c r="H34" s="72">
        <v>4004.55</v>
      </c>
      <c r="I34" s="94"/>
      <c r="J34" s="94">
        <f t="shared" ref="J34" si="11">H34/G34*100</f>
        <v>117.78088235294118</v>
      </c>
    </row>
    <row r="35" spans="1:10" x14ac:dyDescent="0.25">
      <c r="A35" s="64"/>
      <c r="B35" s="64">
        <v>64</v>
      </c>
      <c r="C35" s="65"/>
      <c r="D35" s="65"/>
      <c r="E35" s="64" t="s">
        <v>111</v>
      </c>
      <c r="F35" s="66">
        <f>F36+F38</f>
        <v>2142.41</v>
      </c>
      <c r="G35" s="66">
        <f t="shared" ref="G35:H35" si="12">G36+G38</f>
        <v>6700</v>
      </c>
      <c r="H35" s="66">
        <f t="shared" si="12"/>
        <v>1046.28</v>
      </c>
      <c r="I35" s="92">
        <f t="shared" si="0"/>
        <v>48.836590568565306</v>
      </c>
      <c r="J35" s="92">
        <f t="shared" si="1"/>
        <v>15.616119402985074</v>
      </c>
    </row>
    <row r="36" spans="1:10" x14ac:dyDescent="0.25">
      <c r="A36" s="67"/>
      <c r="B36" s="67"/>
      <c r="C36" s="68">
        <v>641</v>
      </c>
      <c r="D36" s="68"/>
      <c r="E36" s="67" t="s">
        <v>112</v>
      </c>
      <c r="F36" s="69">
        <f>SUM(F37)</f>
        <v>7.17</v>
      </c>
      <c r="G36" s="69">
        <f t="shared" ref="G36:H36" si="13">SUM(G37)</f>
        <v>200</v>
      </c>
      <c r="H36" s="69">
        <f t="shared" si="13"/>
        <v>14.61</v>
      </c>
      <c r="I36" s="93">
        <f t="shared" si="0"/>
        <v>203.76569037656904</v>
      </c>
      <c r="J36" s="93">
        <f t="shared" si="1"/>
        <v>7.3050000000000006</v>
      </c>
    </row>
    <row r="37" spans="1:10" x14ac:dyDescent="0.25">
      <c r="A37" s="89"/>
      <c r="B37" s="89"/>
      <c r="C37" s="70"/>
      <c r="D37" s="70">
        <v>6413</v>
      </c>
      <c r="E37" s="77" t="s">
        <v>135</v>
      </c>
      <c r="F37" s="72">
        <v>7.17</v>
      </c>
      <c r="G37" s="72">
        <v>200</v>
      </c>
      <c r="H37" s="72">
        <v>14.61</v>
      </c>
      <c r="I37" s="94">
        <f t="shared" si="0"/>
        <v>203.76569037656904</v>
      </c>
      <c r="J37" s="94">
        <f t="shared" si="1"/>
        <v>7.3050000000000006</v>
      </c>
    </row>
    <row r="38" spans="1:10" x14ac:dyDescent="0.25">
      <c r="A38" s="67"/>
      <c r="B38" s="67"/>
      <c r="C38" s="68">
        <v>642</v>
      </c>
      <c r="D38" s="68"/>
      <c r="E38" s="67" t="s">
        <v>136</v>
      </c>
      <c r="F38" s="69">
        <f>SUM(F39:F42)</f>
        <v>2135.2399999999998</v>
      </c>
      <c r="G38" s="69">
        <f t="shared" ref="G38:H38" si="14">SUM(G39:G42)</f>
        <v>6500</v>
      </c>
      <c r="H38" s="69">
        <f t="shared" si="14"/>
        <v>1031.67</v>
      </c>
      <c r="I38" s="93">
        <f t="shared" si="0"/>
        <v>48.316348513516054</v>
      </c>
      <c r="J38" s="93">
        <f t="shared" si="1"/>
        <v>15.871846153846155</v>
      </c>
    </row>
    <row r="39" spans="1:10" x14ac:dyDescent="0.25">
      <c r="A39" s="89"/>
      <c r="B39" s="89"/>
      <c r="C39" s="70"/>
      <c r="D39" s="70">
        <v>6421</v>
      </c>
      <c r="E39" s="77" t="s">
        <v>137</v>
      </c>
      <c r="F39" s="72">
        <v>0</v>
      </c>
      <c r="G39" s="72">
        <v>400</v>
      </c>
      <c r="H39" s="72">
        <v>0</v>
      </c>
      <c r="I39" s="94"/>
      <c r="J39" s="94">
        <f t="shared" ref="J39:J41" si="15">H39/G39*100</f>
        <v>0</v>
      </c>
    </row>
    <row r="40" spans="1:10" x14ac:dyDescent="0.25">
      <c r="A40" s="89"/>
      <c r="B40" s="89"/>
      <c r="C40" s="70"/>
      <c r="D40" s="70">
        <v>6422</v>
      </c>
      <c r="E40" s="77" t="s">
        <v>138</v>
      </c>
      <c r="F40" s="72">
        <v>2135.2399999999998</v>
      </c>
      <c r="G40" s="72">
        <v>1950</v>
      </c>
      <c r="H40" s="72">
        <v>699</v>
      </c>
      <c r="I40" s="94">
        <f t="shared" ref="I40" si="16">H40/F40*100</f>
        <v>32.736366872108057</v>
      </c>
      <c r="J40" s="94">
        <f t="shared" si="15"/>
        <v>35.846153846153847</v>
      </c>
    </row>
    <row r="41" spans="1:10" x14ac:dyDescent="0.25">
      <c r="A41" s="89"/>
      <c r="B41" s="89"/>
      <c r="C41" s="70"/>
      <c r="D41" s="70">
        <v>6423</v>
      </c>
      <c r="E41" s="77" t="s">
        <v>139</v>
      </c>
      <c r="F41" s="72">
        <v>0</v>
      </c>
      <c r="G41" s="72">
        <v>4150</v>
      </c>
      <c r="H41" s="72">
        <v>0</v>
      </c>
      <c r="I41" s="94"/>
      <c r="J41" s="94">
        <f t="shared" si="15"/>
        <v>0</v>
      </c>
    </row>
    <row r="42" spans="1:10" x14ac:dyDescent="0.25">
      <c r="A42" s="89"/>
      <c r="B42" s="89"/>
      <c r="C42" s="70"/>
      <c r="D42" s="70">
        <v>6429</v>
      </c>
      <c r="E42" s="77" t="s">
        <v>140</v>
      </c>
      <c r="F42" s="72">
        <v>0</v>
      </c>
      <c r="G42" s="72">
        <v>0</v>
      </c>
      <c r="H42" s="72">
        <v>332.67</v>
      </c>
      <c r="I42" s="94"/>
      <c r="J42" s="94"/>
    </row>
    <row r="43" spans="1:10" ht="33.75" x14ac:dyDescent="0.25">
      <c r="A43" s="64"/>
      <c r="B43" s="64">
        <v>65</v>
      </c>
      <c r="C43" s="65"/>
      <c r="D43" s="65"/>
      <c r="E43" s="73" t="s">
        <v>106</v>
      </c>
      <c r="F43" s="66">
        <f>F44+F47+F51</f>
        <v>17671.16</v>
      </c>
      <c r="G43" s="66">
        <f t="shared" ref="G43:H43" si="17">G44+G47+G51</f>
        <v>63620</v>
      </c>
      <c r="H43" s="66">
        <f t="shared" si="17"/>
        <v>23666.95</v>
      </c>
      <c r="I43" s="92">
        <f t="shared" si="0"/>
        <v>133.92980426865017</v>
      </c>
      <c r="J43" s="92">
        <f t="shared" si="1"/>
        <v>37.200487268154667</v>
      </c>
    </row>
    <row r="44" spans="1:10" x14ac:dyDescent="0.25">
      <c r="A44" s="67"/>
      <c r="B44" s="67"/>
      <c r="C44" s="68">
        <v>651</v>
      </c>
      <c r="D44" s="68"/>
      <c r="E44" s="67" t="s">
        <v>141</v>
      </c>
      <c r="F44" s="69">
        <f>SUM(F45:F46)</f>
        <v>9646.9599999999991</v>
      </c>
      <c r="G44" s="69">
        <f t="shared" ref="G44:H44" si="18">SUM(G45:G46)</f>
        <v>40500</v>
      </c>
      <c r="H44" s="69">
        <f t="shared" si="18"/>
        <v>19674.88</v>
      </c>
      <c r="I44" s="93">
        <f t="shared" si="0"/>
        <v>203.94901606309142</v>
      </c>
      <c r="J44" s="93">
        <f t="shared" si="1"/>
        <v>48.579950617283949</v>
      </c>
    </row>
    <row r="45" spans="1:10" x14ac:dyDescent="0.25">
      <c r="A45" s="89"/>
      <c r="B45" s="89"/>
      <c r="C45" s="70"/>
      <c r="D45" s="70">
        <v>6512</v>
      </c>
      <c r="E45" s="77" t="s">
        <v>142</v>
      </c>
      <c r="F45" s="72">
        <v>9646.9599999999991</v>
      </c>
      <c r="G45" s="72">
        <v>40500</v>
      </c>
      <c r="H45" s="72">
        <v>19674.88</v>
      </c>
      <c r="I45" s="94">
        <f t="shared" si="0"/>
        <v>203.94901606309142</v>
      </c>
      <c r="J45" s="94">
        <f t="shared" si="1"/>
        <v>48.579950617283949</v>
      </c>
    </row>
    <row r="46" spans="1:10" x14ac:dyDescent="0.25">
      <c r="A46" s="89"/>
      <c r="B46" s="89"/>
      <c r="C46" s="70"/>
      <c r="D46" s="70">
        <v>6513</v>
      </c>
      <c r="E46" s="77" t="s">
        <v>143</v>
      </c>
      <c r="F46" s="72">
        <v>0</v>
      </c>
      <c r="G46" s="72">
        <v>0</v>
      </c>
      <c r="H46" s="72">
        <v>0</v>
      </c>
      <c r="I46" s="94"/>
      <c r="J46" s="94"/>
    </row>
    <row r="47" spans="1:10" x14ac:dyDescent="0.25">
      <c r="A47" s="67"/>
      <c r="B47" s="67"/>
      <c r="C47" s="68">
        <v>652</v>
      </c>
      <c r="D47" s="68"/>
      <c r="E47" s="67" t="s">
        <v>107</v>
      </c>
      <c r="F47" s="69">
        <f>SUM(F48:F50)</f>
        <v>3687.77</v>
      </c>
      <c r="G47" s="69">
        <f t="shared" ref="G47:H47" si="19">SUM(G48:G50)</f>
        <v>6520</v>
      </c>
      <c r="H47" s="69">
        <f t="shared" si="19"/>
        <v>730.46999999999991</v>
      </c>
      <c r="I47" s="93">
        <f t="shared" si="0"/>
        <v>19.807905590641496</v>
      </c>
      <c r="J47" s="93">
        <f t="shared" si="1"/>
        <v>11.203527607361961</v>
      </c>
    </row>
    <row r="48" spans="1:10" x14ac:dyDescent="0.25">
      <c r="A48" s="89"/>
      <c r="B48" s="89"/>
      <c r="C48" s="70"/>
      <c r="D48" s="70">
        <v>6522</v>
      </c>
      <c r="E48" s="77" t="s">
        <v>144</v>
      </c>
      <c r="F48" s="72">
        <v>253.5</v>
      </c>
      <c r="G48" s="72">
        <v>900</v>
      </c>
      <c r="H48" s="72">
        <v>22.41</v>
      </c>
      <c r="I48" s="94">
        <f t="shared" si="0"/>
        <v>8.8402366863905328</v>
      </c>
      <c r="J48" s="94">
        <f t="shared" si="1"/>
        <v>2.4899999999999998</v>
      </c>
    </row>
    <row r="49" spans="1:10" x14ac:dyDescent="0.25">
      <c r="A49" s="89"/>
      <c r="B49" s="89"/>
      <c r="C49" s="70"/>
      <c r="D49" s="70">
        <v>6524</v>
      </c>
      <c r="E49" s="77" t="s">
        <v>145</v>
      </c>
      <c r="F49" s="72">
        <v>12.9</v>
      </c>
      <c r="G49" s="72">
        <v>100</v>
      </c>
      <c r="H49" s="72">
        <v>0</v>
      </c>
      <c r="I49" s="94">
        <f t="shared" si="0"/>
        <v>0</v>
      </c>
      <c r="J49" s="94">
        <f t="shared" si="1"/>
        <v>0</v>
      </c>
    </row>
    <row r="50" spans="1:10" x14ac:dyDescent="0.25">
      <c r="A50" s="89"/>
      <c r="B50" s="89"/>
      <c r="C50" s="70"/>
      <c r="D50" s="70">
        <v>6526</v>
      </c>
      <c r="E50" s="77" t="s">
        <v>108</v>
      </c>
      <c r="F50" s="72">
        <v>3421.37</v>
      </c>
      <c r="G50" s="72">
        <v>5520</v>
      </c>
      <c r="H50" s="72">
        <v>708.06</v>
      </c>
      <c r="I50" s="94">
        <f t="shared" si="0"/>
        <v>20.695218582030002</v>
      </c>
      <c r="J50" s="94">
        <f t="shared" si="1"/>
        <v>12.827173913043477</v>
      </c>
    </row>
    <row r="51" spans="1:10" x14ac:dyDescent="0.25">
      <c r="A51" s="67"/>
      <c r="B51" s="67"/>
      <c r="C51" s="68">
        <v>653</v>
      </c>
      <c r="D51" s="68"/>
      <c r="E51" s="67" t="s">
        <v>146</v>
      </c>
      <c r="F51" s="69">
        <f>SUM(F52:F53)</f>
        <v>4336.43</v>
      </c>
      <c r="G51" s="69">
        <f t="shared" ref="G51:H51" si="20">SUM(G52:G53)</f>
        <v>16600</v>
      </c>
      <c r="H51" s="69">
        <f t="shared" si="20"/>
        <v>3261.6</v>
      </c>
      <c r="I51" s="93">
        <f t="shared" si="0"/>
        <v>75.213943266696333</v>
      </c>
      <c r="J51" s="93">
        <f t="shared" si="1"/>
        <v>19.648192771084336</v>
      </c>
    </row>
    <row r="52" spans="1:10" x14ac:dyDescent="0.25">
      <c r="A52" s="89"/>
      <c r="B52" s="89"/>
      <c r="C52" s="70"/>
      <c r="D52" s="70">
        <v>6531</v>
      </c>
      <c r="E52" s="77" t="s">
        <v>147</v>
      </c>
      <c r="F52" s="72">
        <v>274.62</v>
      </c>
      <c r="G52" s="72">
        <v>600</v>
      </c>
      <c r="H52" s="72">
        <v>65.14</v>
      </c>
      <c r="I52" s="94">
        <f t="shared" si="0"/>
        <v>23.720049522977206</v>
      </c>
      <c r="J52" s="94">
        <f t="shared" si="1"/>
        <v>10.856666666666667</v>
      </c>
    </row>
    <row r="53" spans="1:10" x14ac:dyDescent="0.25">
      <c r="A53" s="89"/>
      <c r="B53" s="89"/>
      <c r="C53" s="90"/>
      <c r="D53" s="70">
        <v>6532</v>
      </c>
      <c r="E53" s="77" t="s">
        <v>148</v>
      </c>
      <c r="F53" s="72">
        <v>4061.81</v>
      </c>
      <c r="G53" s="72">
        <v>16000</v>
      </c>
      <c r="H53" s="72">
        <v>3196.46</v>
      </c>
      <c r="I53" s="94">
        <f t="shared" si="0"/>
        <v>78.695458428631568</v>
      </c>
      <c r="J53" s="94">
        <f t="shared" si="1"/>
        <v>19.977875000000001</v>
      </c>
    </row>
    <row r="54" spans="1:10" ht="22.5" x14ac:dyDescent="0.25">
      <c r="A54" s="64"/>
      <c r="B54" s="64">
        <v>66</v>
      </c>
      <c r="C54" s="65"/>
      <c r="D54" s="65"/>
      <c r="E54" s="73" t="s">
        <v>113</v>
      </c>
      <c r="F54" s="66">
        <f>F55</f>
        <v>0</v>
      </c>
      <c r="G54" s="66">
        <f t="shared" ref="G54:H54" si="21">G55</f>
        <v>1000</v>
      </c>
      <c r="H54" s="66">
        <f t="shared" si="21"/>
        <v>0</v>
      </c>
      <c r="I54" s="92"/>
      <c r="J54" s="92">
        <f t="shared" ref="J54:J56" si="22">H54/G54*100</f>
        <v>0</v>
      </c>
    </row>
    <row r="55" spans="1:10" ht="22.5" x14ac:dyDescent="0.25">
      <c r="A55" s="67"/>
      <c r="B55" s="67"/>
      <c r="C55" s="68">
        <v>663</v>
      </c>
      <c r="D55" s="68"/>
      <c r="E55" s="74" t="s">
        <v>311</v>
      </c>
      <c r="F55" s="69">
        <f>SUM(F56)</f>
        <v>0</v>
      </c>
      <c r="G55" s="69">
        <f t="shared" ref="G55:H55" si="23">SUM(G56)</f>
        <v>1000</v>
      </c>
      <c r="H55" s="69">
        <f t="shared" si="23"/>
        <v>0</v>
      </c>
      <c r="I55" s="93"/>
      <c r="J55" s="93">
        <f t="shared" si="22"/>
        <v>0</v>
      </c>
    </row>
    <row r="56" spans="1:10" x14ac:dyDescent="0.25">
      <c r="A56" s="89"/>
      <c r="B56" s="89"/>
      <c r="C56" s="70"/>
      <c r="D56" s="70">
        <v>6631</v>
      </c>
      <c r="E56" s="77" t="s">
        <v>34</v>
      </c>
      <c r="F56" s="72">
        <v>0</v>
      </c>
      <c r="G56" s="72">
        <v>1000</v>
      </c>
      <c r="H56" s="72">
        <v>0</v>
      </c>
      <c r="I56" s="94"/>
      <c r="J56" s="94">
        <f t="shared" si="22"/>
        <v>0</v>
      </c>
    </row>
    <row r="57" spans="1:10" x14ac:dyDescent="0.25">
      <c r="A57" s="64"/>
      <c r="B57" s="64">
        <v>67</v>
      </c>
      <c r="C57" s="65"/>
      <c r="D57" s="65"/>
      <c r="E57" s="73" t="s">
        <v>149</v>
      </c>
      <c r="F57" s="66">
        <f>F58</f>
        <v>0</v>
      </c>
      <c r="G57" s="66">
        <f t="shared" ref="G57:H57" si="24">G58</f>
        <v>0</v>
      </c>
      <c r="H57" s="66">
        <f t="shared" si="24"/>
        <v>0</v>
      </c>
      <c r="I57" s="92"/>
      <c r="J57" s="92"/>
    </row>
    <row r="58" spans="1:10" ht="22.5" x14ac:dyDescent="0.25">
      <c r="A58" s="67"/>
      <c r="B58" s="67"/>
      <c r="C58" s="68">
        <v>671</v>
      </c>
      <c r="D58" s="68"/>
      <c r="E58" s="74" t="s">
        <v>312</v>
      </c>
      <c r="F58" s="69">
        <f>SUM(F59)</f>
        <v>0</v>
      </c>
      <c r="G58" s="69">
        <f t="shared" ref="G58:H58" si="25">SUM(G59)</f>
        <v>0</v>
      </c>
      <c r="H58" s="69">
        <f t="shared" si="25"/>
        <v>0</v>
      </c>
      <c r="I58" s="93"/>
      <c r="J58" s="93"/>
    </row>
    <row r="59" spans="1:10" ht="33.75" x14ac:dyDescent="0.25">
      <c r="A59" s="89"/>
      <c r="B59" s="89"/>
      <c r="C59" s="70"/>
      <c r="D59" s="70">
        <v>6712</v>
      </c>
      <c r="E59" s="71" t="s">
        <v>150</v>
      </c>
      <c r="F59" s="72">
        <v>0</v>
      </c>
      <c r="G59" s="72">
        <v>0</v>
      </c>
      <c r="H59" s="72">
        <v>0</v>
      </c>
      <c r="I59" s="94"/>
      <c r="J59" s="94"/>
    </row>
    <row r="60" spans="1:10" x14ac:dyDescent="0.25">
      <c r="A60" s="64"/>
      <c r="B60" s="64">
        <v>68</v>
      </c>
      <c r="C60" s="65"/>
      <c r="D60" s="65"/>
      <c r="E60" s="73" t="s">
        <v>151</v>
      </c>
      <c r="F60" s="66">
        <f>F61</f>
        <v>37.840000000000003</v>
      </c>
      <c r="G60" s="66">
        <f t="shared" ref="G60:H60" si="26">G61</f>
        <v>30000</v>
      </c>
      <c r="H60" s="66">
        <f t="shared" si="26"/>
        <v>6.28</v>
      </c>
      <c r="I60" s="92">
        <f t="shared" si="0"/>
        <v>16.596194503171247</v>
      </c>
      <c r="J60" s="92">
        <f t="shared" si="1"/>
        <v>2.0933333333333335E-2</v>
      </c>
    </row>
    <row r="61" spans="1:10" x14ac:dyDescent="0.25">
      <c r="A61" s="67"/>
      <c r="B61" s="67"/>
      <c r="C61" s="68">
        <v>683</v>
      </c>
      <c r="D61" s="68"/>
      <c r="E61" s="74" t="s">
        <v>151</v>
      </c>
      <c r="F61" s="69">
        <f>SUM(F62)</f>
        <v>37.840000000000003</v>
      </c>
      <c r="G61" s="69">
        <f t="shared" ref="G61:H61" si="27">SUM(G62)</f>
        <v>30000</v>
      </c>
      <c r="H61" s="69">
        <f t="shared" si="27"/>
        <v>6.28</v>
      </c>
      <c r="I61" s="93">
        <f t="shared" si="0"/>
        <v>16.596194503171247</v>
      </c>
      <c r="J61" s="93">
        <f t="shared" si="1"/>
        <v>2.0933333333333335E-2</v>
      </c>
    </row>
    <row r="62" spans="1:10" x14ac:dyDescent="0.25">
      <c r="A62" s="89"/>
      <c r="B62" s="89"/>
      <c r="C62" s="70"/>
      <c r="D62" s="70">
        <v>6831</v>
      </c>
      <c r="E62" s="71" t="s">
        <v>151</v>
      </c>
      <c r="F62" s="72">
        <v>37.840000000000003</v>
      </c>
      <c r="G62" s="72">
        <v>30000</v>
      </c>
      <c r="H62" s="72">
        <v>6.28</v>
      </c>
      <c r="I62" s="94">
        <f t="shared" si="0"/>
        <v>16.596194503171247</v>
      </c>
      <c r="J62" s="94">
        <f t="shared" si="1"/>
        <v>2.0933333333333335E-2</v>
      </c>
    </row>
    <row r="63" spans="1:10" x14ac:dyDescent="0.25">
      <c r="A63" s="60">
        <v>7</v>
      </c>
      <c r="B63" s="60"/>
      <c r="C63" s="61"/>
      <c r="D63" s="61"/>
      <c r="E63" s="60" t="s">
        <v>14</v>
      </c>
      <c r="F63" s="62">
        <f>F64+F67</f>
        <v>0</v>
      </c>
      <c r="G63" s="62">
        <f t="shared" ref="G63:H63" si="28">G64+G67</f>
        <v>1100</v>
      </c>
      <c r="H63" s="62">
        <f t="shared" si="28"/>
        <v>0</v>
      </c>
      <c r="I63" s="91"/>
      <c r="J63" s="91">
        <f t="shared" ref="J63:J69" si="29">H63/G63*100</f>
        <v>0</v>
      </c>
    </row>
    <row r="64" spans="1:10" ht="22.5" x14ac:dyDescent="0.25">
      <c r="A64" s="64"/>
      <c r="B64" s="64">
        <v>71</v>
      </c>
      <c r="C64" s="65"/>
      <c r="D64" s="65"/>
      <c r="E64" s="73" t="s">
        <v>152</v>
      </c>
      <c r="F64" s="66">
        <f>F65</f>
        <v>0</v>
      </c>
      <c r="G64" s="66">
        <f t="shared" ref="G64:H64" si="30">G65</f>
        <v>0</v>
      </c>
      <c r="H64" s="66">
        <f t="shared" si="30"/>
        <v>0</v>
      </c>
      <c r="I64" s="92"/>
      <c r="J64" s="92"/>
    </row>
    <row r="65" spans="1:13" ht="22.5" x14ac:dyDescent="0.25">
      <c r="A65" s="67"/>
      <c r="B65" s="67"/>
      <c r="C65" s="68">
        <v>711</v>
      </c>
      <c r="D65" s="68"/>
      <c r="E65" s="74" t="s">
        <v>313</v>
      </c>
      <c r="F65" s="69">
        <f>SUM(F66)</f>
        <v>0</v>
      </c>
      <c r="G65" s="69">
        <f t="shared" ref="G65:H65" si="31">SUM(G66)</f>
        <v>0</v>
      </c>
      <c r="H65" s="69">
        <f t="shared" si="31"/>
        <v>0</v>
      </c>
      <c r="I65" s="93"/>
      <c r="J65" s="93"/>
    </row>
    <row r="66" spans="1:13" x14ac:dyDescent="0.25">
      <c r="A66" s="89"/>
      <c r="B66" s="89"/>
      <c r="C66" s="70"/>
      <c r="D66" s="70">
        <v>7111</v>
      </c>
      <c r="E66" s="77" t="s">
        <v>153</v>
      </c>
      <c r="F66" s="72"/>
      <c r="G66" s="72">
        <v>0</v>
      </c>
      <c r="H66" s="72">
        <v>0</v>
      </c>
      <c r="I66" s="94"/>
      <c r="J66" s="94"/>
    </row>
    <row r="67" spans="1:13" ht="22.5" x14ac:dyDescent="0.25">
      <c r="A67" s="64"/>
      <c r="B67" s="64">
        <v>72</v>
      </c>
      <c r="C67" s="65"/>
      <c r="D67" s="65"/>
      <c r="E67" s="73" t="s">
        <v>314</v>
      </c>
      <c r="F67" s="66">
        <f>F68</f>
        <v>0</v>
      </c>
      <c r="G67" s="66">
        <f t="shared" ref="G67:H67" si="32">G68</f>
        <v>1100</v>
      </c>
      <c r="H67" s="66">
        <f t="shared" si="32"/>
        <v>0</v>
      </c>
      <c r="I67" s="92"/>
      <c r="J67" s="92">
        <f t="shared" si="29"/>
        <v>0</v>
      </c>
    </row>
    <row r="68" spans="1:13" x14ac:dyDescent="0.25">
      <c r="A68" s="67"/>
      <c r="B68" s="67"/>
      <c r="C68" s="68">
        <v>721</v>
      </c>
      <c r="D68" s="68"/>
      <c r="E68" s="67" t="s">
        <v>154</v>
      </c>
      <c r="F68" s="69">
        <f>SUM(F69)</f>
        <v>0</v>
      </c>
      <c r="G68" s="69">
        <f t="shared" ref="G68:H68" si="33">SUM(G69)</f>
        <v>1100</v>
      </c>
      <c r="H68" s="69">
        <f t="shared" si="33"/>
        <v>0</v>
      </c>
      <c r="I68" s="93"/>
      <c r="J68" s="93">
        <f t="shared" si="29"/>
        <v>0</v>
      </c>
    </row>
    <row r="69" spans="1:13" x14ac:dyDescent="0.25">
      <c r="A69" s="89"/>
      <c r="B69" s="89"/>
      <c r="C69" s="70"/>
      <c r="D69" s="70">
        <v>7211</v>
      </c>
      <c r="E69" s="77" t="s">
        <v>155</v>
      </c>
      <c r="F69" s="72"/>
      <c r="G69" s="72">
        <v>1100</v>
      </c>
      <c r="H69" s="72">
        <v>0</v>
      </c>
      <c r="I69" s="94"/>
      <c r="J69" s="94">
        <f t="shared" si="29"/>
        <v>0</v>
      </c>
    </row>
    <row r="70" spans="1:13" x14ac:dyDescent="0.25">
      <c r="A70" s="214" t="s">
        <v>306</v>
      </c>
      <c r="B70" s="214"/>
      <c r="C70" s="214"/>
      <c r="D70" s="214"/>
      <c r="E70" s="214"/>
      <c r="F70" s="75">
        <f>F11+F63</f>
        <v>513329.05000000016</v>
      </c>
      <c r="G70" s="75">
        <f t="shared" ref="G70:H70" si="34">G11+G63</f>
        <v>2329320</v>
      </c>
      <c r="H70" s="75">
        <f t="shared" si="34"/>
        <v>460169.00999999995</v>
      </c>
      <c r="I70" s="95">
        <f t="shared" si="0"/>
        <v>89.644061640384436</v>
      </c>
      <c r="J70" s="95">
        <f t="shared" si="1"/>
        <v>19.755508474576271</v>
      </c>
    </row>
    <row r="71" spans="1:13" x14ac:dyDescent="0.25">
      <c r="A71" s="85"/>
      <c r="B71" s="85"/>
      <c r="C71" s="85"/>
      <c r="D71" s="85"/>
      <c r="E71" s="85"/>
      <c r="F71" s="86"/>
      <c r="G71" s="86"/>
      <c r="H71" s="86"/>
      <c r="I71" s="87"/>
      <c r="J71" s="96"/>
      <c r="M71" s="48"/>
    </row>
    <row r="72" spans="1:13" x14ac:dyDescent="0.25">
      <c r="A72" s="82"/>
      <c r="B72" s="82"/>
      <c r="C72" s="82"/>
      <c r="D72" s="82"/>
      <c r="E72" s="82"/>
      <c r="F72" s="83"/>
      <c r="G72" s="83"/>
      <c r="H72" s="83"/>
      <c r="I72" s="84"/>
      <c r="J72" s="88"/>
    </row>
    <row r="73" spans="1:13" ht="15.75" x14ac:dyDescent="0.25">
      <c r="A73" s="207" t="s">
        <v>15</v>
      </c>
      <c r="B73" s="207"/>
      <c r="C73" s="207"/>
      <c r="D73" s="207"/>
      <c r="E73" s="207"/>
      <c r="F73" s="207"/>
      <c r="G73" s="207"/>
      <c r="H73" s="207"/>
      <c r="I73" s="207"/>
      <c r="J73" s="207"/>
    </row>
    <row r="74" spans="1:13" ht="12.75" customHeight="1" x14ac:dyDescent="0.25">
      <c r="A74" s="82"/>
      <c r="B74" s="82"/>
      <c r="C74" s="82"/>
      <c r="D74" s="82"/>
      <c r="E74" s="82"/>
      <c r="F74" s="83"/>
      <c r="G74" s="83"/>
      <c r="H74" s="83"/>
      <c r="I74" s="84"/>
      <c r="J74" s="88"/>
    </row>
    <row r="75" spans="1:13" ht="33.75" x14ac:dyDescent="0.25">
      <c r="A75" s="208" t="s">
        <v>304</v>
      </c>
      <c r="B75" s="209"/>
      <c r="C75" s="209"/>
      <c r="D75" s="209"/>
      <c r="E75" s="210"/>
      <c r="F75" s="59" t="s">
        <v>457</v>
      </c>
      <c r="G75" s="59" t="s">
        <v>458</v>
      </c>
      <c r="H75" s="59" t="s">
        <v>450</v>
      </c>
      <c r="I75" s="59" t="s">
        <v>305</v>
      </c>
      <c r="J75" s="59" t="s">
        <v>307</v>
      </c>
    </row>
    <row r="76" spans="1:13" x14ac:dyDescent="0.25">
      <c r="A76" s="211" t="s">
        <v>36</v>
      </c>
      <c r="B76" s="212"/>
      <c r="C76" s="212"/>
      <c r="D76" s="212"/>
      <c r="E76" s="213"/>
      <c r="F76" s="97" t="s">
        <v>37</v>
      </c>
      <c r="G76" s="97" t="s">
        <v>38</v>
      </c>
      <c r="H76" s="97" t="s">
        <v>39</v>
      </c>
      <c r="I76" s="97" t="s">
        <v>40</v>
      </c>
      <c r="J76" s="97" t="s">
        <v>42</v>
      </c>
    </row>
    <row r="77" spans="1:13" x14ac:dyDescent="0.25">
      <c r="A77" s="60">
        <v>3</v>
      </c>
      <c r="B77" s="60"/>
      <c r="C77" s="61"/>
      <c r="D77" s="61"/>
      <c r="E77" s="60" t="s">
        <v>15</v>
      </c>
      <c r="F77" s="62">
        <f>F78+F86+F112+F119+F122+F126+F130</f>
        <v>430402.93999999994</v>
      </c>
      <c r="G77" s="62">
        <f>G78+G86+G112+G119+G122+G126+G130</f>
        <v>1245820</v>
      </c>
      <c r="H77" s="62">
        <f>H78+H86+H112+H119+H122+H126+H130</f>
        <v>404963.14</v>
      </c>
      <c r="I77" s="91">
        <f>H77/F77*100</f>
        <v>94.089306174349105</v>
      </c>
      <c r="J77" s="91">
        <f>H77/G77*100</f>
        <v>32.505750429436034</v>
      </c>
    </row>
    <row r="78" spans="1:13" x14ac:dyDescent="0.25">
      <c r="A78" s="64"/>
      <c r="B78" s="64">
        <v>31</v>
      </c>
      <c r="C78" s="65"/>
      <c r="D78" s="65"/>
      <c r="E78" s="64" t="s">
        <v>17</v>
      </c>
      <c r="F78" s="66">
        <f>F79+F81+F83</f>
        <v>37705.369999999995</v>
      </c>
      <c r="G78" s="66">
        <f>G79+G81+G83</f>
        <v>100000</v>
      </c>
      <c r="H78" s="66">
        <f>H79+H81+H83</f>
        <v>42672.090000000004</v>
      </c>
      <c r="I78" s="92">
        <f t="shared" ref="I78:I134" si="35">H78/F78*100</f>
        <v>113.17244731983803</v>
      </c>
      <c r="J78" s="92">
        <f t="shared" ref="J78:J140" si="36">H78/G78*100</f>
        <v>42.672090000000004</v>
      </c>
    </row>
    <row r="79" spans="1:13" x14ac:dyDescent="0.25">
      <c r="A79" s="67"/>
      <c r="B79" s="67"/>
      <c r="C79" s="68">
        <v>311</v>
      </c>
      <c r="D79" s="68"/>
      <c r="E79" s="67" t="s">
        <v>93</v>
      </c>
      <c r="F79" s="69">
        <f>SUM(F80)</f>
        <v>32450.1</v>
      </c>
      <c r="G79" s="69">
        <f t="shared" ref="G79:H79" si="37">SUM(G80)</f>
        <v>86000</v>
      </c>
      <c r="H79" s="69">
        <f t="shared" si="37"/>
        <v>37831.660000000003</v>
      </c>
      <c r="I79" s="93">
        <f t="shared" si="35"/>
        <v>116.5841091398794</v>
      </c>
      <c r="J79" s="93">
        <f t="shared" si="36"/>
        <v>43.990302325581396</v>
      </c>
    </row>
    <row r="80" spans="1:13" x14ac:dyDescent="0.25">
      <c r="A80" s="89"/>
      <c r="B80" s="89"/>
      <c r="C80" s="70"/>
      <c r="D80" s="70">
        <v>3111</v>
      </c>
      <c r="E80" s="70" t="s">
        <v>94</v>
      </c>
      <c r="F80" s="72">
        <v>32450.1</v>
      </c>
      <c r="G80" s="72">
        <v>86000</v>
      </c>
      <c r="H80" s="72">
        <v>37831.660000000003</v>
      </c>
      <c r="I80" s="94">
        <f t="shared" si="35"/>
        <v>116.5841091398794</v>
      </c>
      <c r="J80" s="94">
        <f t="shared" si="36"/>
        <v>43.990302325581396</v>
      </c>
    </row>
    <row r="81" spans="1:10" x14ac:dyDescent="0.25">
      <c r="A81" s="67"/>
      <c r="B81" s="67"/>
      <c r="C81" s="68">
        <v>312</v>
      </c>
      <c r="D81" s="68"/>
      <c r="E81" s="67" t="s">
        <v>95</v>
      </c>
      <c r="F81" s="69">
        <f>SUM(F82)</f>
        <v>0</v>
      </c>
      <c r="G81" s="69">
        <f t="shared" ref="G81:H81" si="38">SUM(G82)</f>
        <v>0</v>
      </c>
      <c r="H81" s="69">
        <f t="shared" si="38"/>
        <v>0</v>
      </c>
      <c r="I81" s="93"/>
      <c r="J81" s="93"/>
    </row>
    <row r="82" spans="1:10" x14ac:dyDescent="0.25">
      <c r="A82" s="89"/>
      <c r="B82" s="89"/>
      <c r="C82" s="70"/>
      <c r="D82" s="70">
        <v>3121</v>
      </c>
      <c r="E82" s="70" t="s">
        <v>95</v>
      </c>
      <c r="F82" s="72">
        <v>0</v>
      </c>
      <c r="G82" s="72">
        <v>0</v>
      </c>
      <c r="H82" s="72">
        <v>0</v>
      </c>
      <c r="I82" s="94"/>
      <c r="J82" s="94"/>
    </row>
    <row r="83" spans="1:10" x14ac:dyDescent="0.25">
      <c r="A83" s="67"/>
      <c r="B83" s="67"/>
      <c r="C83" s="68">
        <v>313</v>
      </c>
      <c r="D83" s="68"/>
      <c r="E83" s="67" t="s">
        <v>96</v>
      </c>
      <c r="F83" s="69">
        <f>SUM(F84:F85)</f>
        <v>5255.27</v>
      </c>
      <c r="G83" s="69">
        <f t="shared" ref="G83:H83" si="39">SUM(G84:G85)</f>
        <v>14000</v>
      </c>
      <c r="H83" s="69">
        <f t="shared" si="39"/>
        <v>4840.43</v>
      </c>
      <c r="I83" s="93">
        <f t="shared" si="35"/>
        <v>92.106209576291988</v>
      </c>
      <c r="J83" s="93">
        <f t="shared" si="36"/>
        <v>34.5745</v>
      </c>
    </row>
    <row r="84" spans="1:10" x14ac:dyDescent="0.25">
      <c r="A84" s="89"/>
      <c r="B84" s="89"/>
      <c r="C84" s="70"/>
      <c r="D84" s="70">
        <v>3132</v>
      </c>
      <c r="E84" s="77" t="s">
        <v>97</v>
      </c>
      <c r="F84" s="72">
        <v>5255.27</v>
      </c>
      <c r="G84" s="72">
        <v>14000</v>
      </c>
      <c r="H84" s="72">
        <v>4840.43</v>
      </c>
      <c r="I84" s="94">
        <f t="shared" si="35"/>
        <v>92.106209576291988</v>
      </c>
      <c r="J84" s="94">
        <f t="shared" si="36"/>
        <v>34.5745</v>
      </c>
    </row>
    <row r="85" spans="1:10" ht="22.5" x14ac:dyDescent="0.25">
      <c r="A85" s="89"/>
      <c r="B85" s="89"/>
      <c r="C85" s="70"/>
      <c r="D85" s="70">
        <v>3133</v>
      </c>
      <c r="E85" s="71" t="s">
        <v>160</v>
      </c>
      <c r="F85" s="72"/>
      <c r="G85" s="72"/>
      <c r="H85" s="72"/>
      <c r="I85" s="94"/>
      <c r="J85" s="94"/>
    </row>
    <row r="86" spans="1:10" x14ac:dyDescent="0.25">
      <c r="A86" s="64"/>
      <c r="B86" s="64">
        <v>32</v>
      </c>
      <c r="C86" s="65"/>
      <c r="D86" s="65"/>
      <c r="E86" s="64" t="s">
        <v>24</v>
      </c>
      <c r="F86" s="66">
        <f>F87+F91+F95+F104+F106</f>
        <v>295772.50999999995</v>
      </c>
      <c r="G86" s="66">
        <f t="shared" ref="G86:H86" si="40">G87+G91+G95+G104+G106</f>
        <v>682620</v>
      </c>
      <c r="H86" s="66">
        <f t="shared" si="40"/>
        <v>230137.28999999998</v>
      </c>
      <c r="I86" s="92">
        <f t="shared" si="35"/>
        <v>77.808884267168722</v>
      </c>
      <c r="J86" s="92">
        <f t="shared" si="36"/>
        <v>33.713821745627136</v>
      </c>
    </row>
    <row r="87" spans="1:10" x14ac:dyDescent="0.25">
      <c r="A87" s="67"/>
      <c r="B87" s="67"/>
      <c r="C87" s="68">
        <v>321</v>
      </c>
      <c r="D87" s="68"/>
      <c r="E87" s="67" t="s">
        <v>98</v>
      </c>
      <c r="F87" s="69">
        <f>SUM(F88:F90)</f>
        <v>1059.96</v>
      </c>
      <c r="G87" s="69">
        <f t="shared" ref="G87:H87" si="41">SUM(G88:G90)</f>
        <v>3460</v>
      </c>
      <c r="H87" s="69">
        <f t="shared" si="41"/>
        <v>1103.76</v>
      </c>
      <c r="I87" s="93">
        <f t="shared" si="35"/>
        <v>104.13223140495866</v>
      </c>
      <c r="J87" s="93">
        <f t="shared" si="36"/>
        <v>31.900578034682081</v>
      </c>
    </row>
    <row r="88" spans="1:10" x14ac:dyDescent="0.25">
      <c r="A88" s="89"/>
      <c r="B88" s="89"/>
      <c r="C88" s="70"/>
      <c r="D88" s="70">
        <v>3211</v>
      </c>
      <c r="E88" s="77" t="s">
        <v>98</v>
      </c>
      <c r="F88" s="72">
        <v>0</v>
      </c>
      <c r="G88" s="72">
        <v>350</v>
      </c>
      <c r="H88" s="72">
        <v>0</v>
      </c>
      <c r="I88" s="94"/>
      <c r="J88" s="94">
        <f t="shared" ref="J88:J90" si="42">H88/G88*100</f>
        <v>0</v>
      </c>
    </row>
    <row r="89" spans="1:10" ht="22.5" x14ac:dyDescent="0.25">
      <c r="A89" s="89"/>
      <c r="B89" s="89"/>
      <c r="C89" s="70"/>
      <c r="D89" s="70">
        <v>3212</v>
      </c>
      <c r="E89" s="71" t="s">
        <v>163</v>
      </c>
      <c r="F89" s="72">
        <v>1059.96</v>
      </c>
      <c r="G89" s="72">
        <v>2510</v>
      </c>
      <c r="H89" s="72">
        <v>1103.76</v>
      </c>
      <c r="I89" s="94">
        <f t="shared" ref="I89" si="43">H89/F89*100</f>
        <v>104.13223140495866</v>
      </c>
      <c r="J89" s="94">
        <f t="shared" si="42"/>
        <v>43.974501992031875</v>
      </c>
    </row>
    <row r="90" spans="1:10" x14ac:dyDescent="0.25">
      <c r="A90" s="89"/>
      <c r="B90" s="89"/>
      <c r="C90" s="70"/>
      <c r="D90" s="70">
        <v>3213</v>
      </c>
      <c r="E90" s="77" t="s">
        <v>82</v>
      </c>
      <c r="F90" s="72">
        <v>0</v>
      </c>
      <c r="G90" s="72">
        <v>600</v>
      </c>
      <c r="H90" s="72">
        <v>0</v>
      </c>
      <c r="I90" s="94"/>
      <c r="J90" s="94">
        <f t="shared" si="42"/>
        <v>0</v>
      </c>
    </row>
    <row r="91" spans="1:10" x14ac:dyDescent="0.25">
      <c r="A91" s="67"/>
      <c r="B91" s="67"/>
      <c r="C91" s="68">
        <v>322</v>
      </c>
      <c r="D91" s="68"/>
      <c r="E91" s="67" t="s">
        <v>83</v>
      </c>
      <c r="F91" s="69">
        <f>SUM(F92:F94)</f>
        <v>11359.029999999999</v>
      </c>
      <c r="G91" s="69">
        <f t="shared" ref="G91:H91" si="44">SUM(G92:G94)</f>
        <v>38900</v>
      </c>
      <c r="H91" s="69">
        <f t="shared" si="44"/>
        <v>12599.6</v>
      </c>
      <c r="I91" s="93">
        <f t="shared" si="35"/>
        <v>110.92144311618159</v>
      </c>
      <c r="J91" s="93">
        <f t="shared" si="36"/>
        <v>32.389717223650386</v>
      </c>
    </row>
    <row r="92" spans="1:10" x14ac:dyDescent="0.25">
      <c r="A92" s="89"/>
      <c r="B92" s="89"/>
      <c r="C92" s="70"/>
      <c r="D92" s="70">
        <v>3221</v>
      </c>
      <c r="E92" s="77" t="s">
        <v>84</v>
      </c>
      <c r="F92" s="72">
        <v>903.54</v>
      </c>
      <c r="G92" s="72">
        <v>2950</v>
      </c>
      <c r="H92" s="72">
        <v>1316.11</v>
      </c>
      <c r="I92" s="94">
        <f t="shared" si="35"/>
        <v>145.66150917502267</v>
      </c>
      <c r="J92" s="94">
        <f t="shared" si="36"/>
        <v>44.613898305084746</v>
      </c>
    </row>
    <row r="93" spans="1:10" x14ac:dyDescent="0.25">
      <c r="A93" s="89"/>
      <c r="B93" s="89"/>
      <c r="C93" s="70"/>
      <c r="D93" s="70">
        <v>3223</v>
      </c>
      <c r="E93" s="77" t="s">
        <v>169</v>
      </c>
      <c r="F93" s="72">
        <v>10455.49</v>
      </c>
      <c r="G93" s="72">
        <v>35800</v>
      </c>
      <c r="H93" s="72">
        <v>11283.49</v>
      </c>
      <c r="I93" s="94">
        <f t="shared" si="35"/>
        <v>107.91928450986038</v>
      </c>
      <c r="J93" s="94">
        <f t="shared" si="36"/>
        <v>31.518128491620111</v>
      </c>
    </row>
    <row r="94" spans="1:10" x14ac:dyDescent="0.25">
      <c r="A94" s="89"/>
      <c r="B94" s="89"/>
      <c r="C94" s="70"/>
      <c r="D94" s="70">
        <v>3225</v>
      </c>
      <c r="E94" s="77" t="s">
        <v>109</v>
      </c>
      <c r="F94" s="72">
        <v>0</v>
      </c>
      <c r="G94" s="72">
        <v>150</v>
      </c>
      <c r="H94" s="72">
        <v>0</v>
      </c>
      <c r="I94" s="94"/>
      <c r="J94" s="94">
        <f t="shared" si="36"/>
        <v>0</v>
      </c>
    </row>
    <row r="95" spans="1:10" x14ac:dyDescent="0.25">
      <c r="A95" s="67"/>
      <c r="B95" s="67"/>
      <c r="C95" s="68">
        <v>323</v>
      </c>
      <c r="D95" s="68"/>
      <c r="E95" s="67" t="s">
        <v>85</v>
      </c>
      <c r="F95" s="69">
        <f>SUM(F96:F103)</f>
        <v>267769.73</v>
      </c>
      <c r="G95" s="69">
        <f t="shared" ref="G95:H95" si="45">SUM(G96:G103)</f>
        <v>575050</v>
      </c>
      <c r="H95" s="69">
        <f t="shared" si="45"/>
        <v>205993.37999999998</v>
      </c>
      <c r="I95" s="93">
        <f t="shared" si="35"/>
        <v>76.929300410468343</v>
      </c>
      <c r="J95" s="93">
        <f t="shared" si="36"/>
        <v>35.821820711242495</v>
      </c>
    </row>
    <row r="96" spans="1:10" x14ac:dyDescent="0.25">
      <c r="A96" s="89"/>
      <c r="B96" s="89"/>
      <c r="C96" s="70"/>
      <c r="D96" s="70">
        <v>3231</v>
      </c>
      <c r="E96" s="77" t="s">
        <v>173</v>
      </c>
      <c r="F96" s="72">
        <v>2073.7600000000002</v>
      </c>
      <c r="G96" s="72">
        <v>8000</v>
      </c>
      <c r="H96" s="72">
        <v>2830.15</v>
      </c>
      <c r="I96" s="94">
        <f t="shared" si="35"/>
        <v>136.47432682663373</v>
      </c>
      <c r="J96" s="94">
        <f t="shared" si="36"/>
        <v>35.376875000000005</v>
      </c>
    </row>
    <row r="97" spans="1:10" x14ac:dyDescent="0.25">
      <c r="A97" s="89"/>
      <c r="B97" s="89"/>
      <c r="C97" s="70"/>
      <c r="D97" s="70">
        <v>3232</v>
      </c>
      <c r="E97" s="77" t="s">
        <v>103</v>
      </c>
      <c r="F97" s="72">
        <v>201397.67</v>
      </c>
      <c r="G97" s="72">
        <v>365600</v>
      </c>
      <c r="H97" s="72">
        <v>125784.73</v>
      </c>
      <c r="I97" s="94">
        <f t="shared" si="35"/>
        <v>62.455901302135217</v>
      </c>
      <c r="J97" s="94">
        <f t="shared" si="36"/>
        <v>34.405013676148791</v>
      </c>
    </row>
    <row r="98" spans="1:10" x14ac:dyDescent="0.25">
      <c r="A98" s="89"/>
      <c r="B98" s="89"/>
      <c r="C98" s="70"/>
      <c r="D98" s="70">
        <v>3233</v>
      </c>
      <c r="E98" s="77" t="s">
        <v>86</v>
      </c>
      <c r="F98" s="72">
        <v>9875.4599999999991</v>
      </c>
      <c r="G98" s="72">
        <v>14400</v>
      </c>
      <c r="H98" s="72">
        <v>14472.31</v>
      </c>
      <c r="I98" s="94">
        <f t="shared" si="35"/>
        <v>146.54821142508806</v>
      </c>
      <c r="J98" s="94">
        <f t="shared" si="36"/>
        <v>100.50215277777777</v>
      </c>
    </row>
    <row r="99" spans="1:10" x14ac:dyDescent="0.25">
      <c r="A99" s="89"/>
      <c r="B99" s="89"/>
      <c r="C99" s="70"/>
      <c r="D99" s="70">
        <v>3234</v>
      </c>
      <c r="E99" s="77" t="s">
        <v>189</v>
      </c>
      <c r="F99" s="72">
        <v>29540.26</v>
      </c>
      <c r="G99" s="72">
        <v>110850</v>
      </c>
      <c r="H99" s="72">
        <v>29104.09</v>
      </c>
      <c r="I99" s="94">
        <f t="shared" si="35"/>
        <v>98.523472711479187</v>
      </c>
      <c r="J99" s="94">
        <f t="shared" si="36"/>
        <v>26.255381145692375</v>
      </c>
    </row>
    <row r="100" spans="1:10" x14ac:dyDescent="0.25">
      <c r="A100" s="89"/>
      <c r="B100" s="89"/>
      <c r="C100" s="70"/>
      <c r="D100" s="70">
        <v>3236</v>
      </c>
      <c r="E100" s="77" t="s">
        <v>199</v>
      </c>
      <c r="F100" s="72">
        <v>5630.56</v>
      </c>
      <c r="G100" s="72">
        <v>13500</v>
      </c>
      <c r="H100" s="72">
        <v>5770.65</v>
      </c>
      <c r="I100" s="94">
        <f t="shared" si="35"/>
        <v>102.48802960984342</v>
      </c>
      <c r="J100" s="94">
        <f t="shared" si="36"/>
        <v>42.745555555555555</v>
      </c>
    </row>
    <row r="101" spans="1:10" x14ac:dyDescent="0.25">
      <c r="A101" s="89"/>
      <c r="B101" s="89"/>
      <c r="C101" s="70"/>
      <c r="D101" s="70">
        <v>3237</v>
      </c>
      <c r="E101" s="77" t="s">
        <v>87</v>
      </c>
      <c r="F101" s="72">
        <v>13264.62</v>
      </c>
      <c r="G101" s="72">
        <v>44600</v>
      </c>
      <c r="H101" s="72">
        <v>21297.24</v>
      </c>
      <c r="I101" s="94">
        <f t="shared" si="35"/>
        <v>160.55672910343455</v>
      </c>
      <c r="J101" s="94">
        <f t="shared" si="36"/>
        <v>47.751659192825116</v>
      </c>
    </row>
    <row r="102" spans="1:10" x14ac:dyDescent="0.25">
      <c r="A102" s="89"/>
      <c r="B102" s="89"/>
      <c r="C102" s="70"/>
      <c r="D102" s="70">
        <v>3238</v>
      </c>
      <c r="E102" s="77" t="s">
        <v>88</v>
      </c>
      <c r="F102" s="72">
        <v>2344.86</v>
      </c>
      <c r="G102" s="72">
        <v>5950</v>
      </c>
      <c r="H102" s="72">
        <v>2433.2800000000002</v>
      </c>
      <c r="I102" s="94">
        <f t="shared" si="35"/>
        <v>103.77080081540049</v>
      </c>
      <c r="J102" s="94">
        <f t="shared" si="36"/>
        <v>40.895462184873956</v>
      </c>
    </row>
    <row r="103" spans="1:10" x14ac:dyDescent="0.25">
      <c r="A103" s="89"/>
      <c r="B103" s="89"/>
      <c r="C103" s="70"/>
      <c r="D103" s="70">
        <v>3239</v>
      </c>
      <c r="E103" s="77" t="s">
        <v>89</v>
      </c>
      <c r="F103" s="72">
        <v>3642.54</v>
      </c>
      <c r="G103" s="72">
        <v>12150</v>
      </c>
      <c r="H103" s="72">
        <v>4300.93</v>
      </c>
      <c r="I103" s="94">
        <f t="shared" si="35"/>
        <v>118.07502457076654</v>
      </c>
      <c r="J103" s="94">
        <f t="shared" si="36"/>
        <v>35.398600823045271</v>
      </c>
    </row>
    <row r="104" spans="1:10" x14ac:dyDescent="0.25">
      <c r="A104" s="67"/>
      <c r="B104" s="67"/>
      <c r="C104" s="68">
        <v>324</v>
      </c>
      <c r="D104" s="68"/>
      <c r="E104" s="67" t="s">
        <v>218</v>
      </c>
      <c r="F104" s="69">
        <f>F105</f>
        <v>0</v>
      </c>
      <c r="G104" s="69">
        <f t="shared" ref="G104:H104" si="46">G105</f>
        <v>0</v>
      </c>
      <c r="H104" s="69">
        <f t="shared" si="46"/>
        <v>0</v>
      </c>
      <c r="I104" s="93"/>
      <c r="J104" s="93"/>
    </row>
    <row r="105" spans="1:10" ht="22.5" x14ac:dyDescent="0.25">
      <c r="A105" s="89"/>
      <c r="B105" s="89"/>
      <c r="C105" s="70"/>
      <c r="D105" s="70">
        <v>3241</v>
      </c>
      <c r="E105" s="71" t="s">
        <v>315</v>
      </c>
      <c r="F105" s="72">
        <v>0</v>
      </c>
      <c r="G105" s="72">
        <v>0</v>
      </c>
      <c r="H105" s="72">
        <v>0</v>
      </c>
      <c r="I105" s="94"/>
      <c r="J105" s="94"/>
    </row>
    <row r="106" spans="1:10" x14ac:dyDescent="0.25">
      <c r="A106" s="67"/>
      <c r="B106" s="67"/>
      <c r="C106" s="68">
        <v>329</v>
      </c>
      <c r="D106" s="68"/>
      <c r="E106" s="67" t="s">
        <v>90</v>
      </c>
      <c r="F106" s="69">
        <f>SUM(F107:F111)</f>
        <v>15583.79</v>
      </c>
      <c r="G106" s="69">
        <f t="shared" ref="G106:H106" si="47">SUM(G107:G111)</f>
        <v>65210</v>
      </c>
      <c r="H106" s="69">
        <f t="shared" si="47"/>
        <v>10440.549999999999</v>
      </c>
      <c r="I106" s="93">
        <f t="shared" si="35"/>
        <v>66.996218506537872</v>
      </c>
      <c r="J106" s="93">
        <f t="shared" si="36"/>
        <v>16.010657874559115</v>
      </c>
    </row>
    <row r="107" spans="1:10" ht="22.5" x14ac:dyDescent="0.25">
      <c r="A107" s="89"/>
      <c r="B107" s="89"/>
      <c r="C107" s="70"/>
      <c r="D107" s="70">
        <v>3291</v>
      </c>
      <c r="E107" s="71" t="s">
        <v>219</v>
      </c>
      <c r="F107" s="72">
        <v>4161.3900000000003</v>
      </c>
      <c r="G107" s="72">
        <v>38000</v>
      </c>
      <c r="H107" s="72">
        <v>3120.94</v>
      </c>
      <c r="I107" s="94">
        <f t="shared" si="35"/>
        <v>74.997536880705724</v>
      </c>
      <c r="J107" s="94">
        <f t="shared" si="36"/>
        <v>8.2129999999999992</v>
      </c>
    </row>
    <row r="108" spans="1:10" x14ac:dyDescent="0.25">
      <c r="A108" s="89"/>
      <c r="B108" s="89"/>
      <c r="C108" s="70"/>
      <c r="D108" s="70">
        <v>3292</v>
      </c>
      <c r="E108" s="77" t="s">
        <v>99</v>
      </c>
      <c r="F108" s="72">
        <v>0</v>
      </c>
      <c r="G108" s="72">
        <v>1610</v>
      </c>
      <c r="H108" s="72">
        <v>0</v>
      </c>
      <c r="I108" s="94"/>
      <c r="J108" s="94">
        <f t="shared" si="36"/>
        <v>0</v>
      </c>
    </row>
    <row r="109" spans="1:10" x14ac:dyDescent="0.25">
      <c r="A109" s="89"/>
      <c r="B109" s="89"/>
      <c r="C109" s="70"/>
      <c r="D109" s="70">
        <v>3293</v>
      </c>
      <c r="E109" s="77" t="s">
        <v>92</v>
      </c>
      <c r="F109" s="72">
        <v>8753.2199999999993</v>
      </c>
      <c r="G109" s="72">
        <v>18500</v>
      </c>
      <c r="H109" s="72">
        <v>5618.87</v>
      </c>
      <c r="I109" s="94">
        <f t="shared" si="35"/>
        <v>64.192034474170654</v>
      </c>
      <c r="J109" s="94">
        <f t="shared" si="36"/>
        <v>30.372270270270267</v>
      </c>
    </row>
    <row r="110" spans="1:10" x14ac:dyDescent="0.25">
      <c r="A110" s="89"/>
      <c r="B110" s="89"/>
      <c r="C110" s="70"/>
      <c r="D110" s="70">
        <v>3295</v>
      </c>
      <c r="E110" s="77" t="s">
        <v>91</v>
      </c>
      <c r="F110" s="72">
        <v>413.44</v>
      </c>
      <c r="G110" s="72">
        <v>1600</v>
      </c>
      <c r="H110" s="72">
        <v>98.3</v>
      </c>
      <c r="I110" s="94">
        <f t="shared" si="35"/>
        <v>23.776122291021672</v>
      </c>
      <c r="J110" s="94">
        <f t="shared" si="36"/>
        <v>6.1437499999999998</v>
      </c>
    </row>
    <row r="111" spans="1:10" x14ac:dyDescent="0.25">
      <c r="A111" s="89"/>
      <c r="B111" s="89"/>
      <c r="C111" s="70"/>
      <c r="D111" s="70">
        <v>3299</v>
      </c>
      <c r="E111" s="77" t="s">
        <v>90</v>
      </c>
      <c r="F111" s="72">
        <v>2255.7399999999998</v>
      </c>
      <c r="G111" s="72">
        <v>5500</v>
      </c>
      <c r="H111" s="72">
        <v>1602.44</v>
      </c>
      <c r="I111" s="94">
        <f t="shared" si="35"/>
        <v>71.038328885421194</v>
      </c>
      <c r="J111" s="94">
        <f t="shared" si="36"/>
        <v>29.135272727272728</v>
      </c>
    </row>
    <row r="112" spans="1:10" x14ac:dyDescent="0.25">
      <c r="A112" s="64"/>
      <c r="B112" s="64">
        <v>34</v>
      </c>
      <c r="C112" s="65"/>
      <c r="D112" s="65"/>
      <c r="E112" s="64" t="s">
        <v>100</v>
      </c>
      <c r="F112" s="66">
        <f>F113+F115</f>
        <v>4018.48</v>
      </c>
      <c r="G112" s="66">
        <f t="shared" ref="G112:H112" si="48">G113+G115</f>
        <v>15400</v>
      </c>
      <c r="H112" s="66">
        <f t="shared" si="48"/>
        <v>1081.46</v>
      </c>
      <c r="I112" s="92">
        <f t="shared" si="35"/>
        <v>26.912165794031573</v>
      </c>
      <c r="J112" s="92">
        <f t="shared" si="36"/>
        <v>7.022467532467533</v>
      </c>
    </row>
    <row r="113" spans="1:10" x14ac:dyDescent="0.25">
      <c r="A113" s="67"/>
      <c r="B113" s="67"/>
      <c r="C113" s="68">
        <v>342</v>
      </c>
      <c r="D113" s="68"/>
      <c r="E113" s="74" t="s">
        <v>227</v>
      </c>
      <c r="F113" s="69">
        <f>SUM(F114)</f>
        <v>0</v>
      </c>
      <c r="G113" s="69">
        <f t="shared" ref="G113:H113" si="49">SUM(G114)</f>
        <v>12000</v>
      </c>
      <c r="H113" s="69">
        <f t="shared" si="49"/>
        <v>96.21</v>
      </c>
      <c r="I113" s="93"/>
      <c r="J113" s="93">
        <f t="shared" ref="J113:J114" si="50">H113/G113*100</f>
        <v>0.80175000000000007</v>
      </c>
    </row>
    <row r="114" spans="1:10" ht="36" customHeight="1" x14ac:dyDescent="0.25">
      <c r="A114" s="89"/>
      <c r="B114" s="89"/>
      <c r="C114" s="70"/>
      <c r="D114" s="70">
        <v>3423</v>
      </c>
      <c r="E114" s="71" t="s">
        <v>322</v>
      </c>
      <c r="F114" s="72">
        <v>0</v>
      </c>
      <c r="G114" s="72">
        <v>12000</v>
      </c>
      <c r="H114" s="72">
        <v>96.21</v>
      </c>
      <c r="I114" s="94"/>
      <c r="J114" s="94">
        <f t="shared" si="50"/>
        <v>0.80175000000000007</v>
      </c>
    </row>
    <row r="115" spans="1:10" x14ac:dyDescent="0.25">
      <c r="A115" s="67"/>
      <c r="B115" s="67"/>
      <c r="C115" s="68">
        <v>343</v>
      </c>
      <c r="D115" s="68"/>
      <c r="E115" s="67" t="s">
        <v>101</v>
      </c>
      <c r="F115" s="69">
        <f>SUM(F116:F118)</f>
        <v>4018.48</v>
      </c>
      <c r="G115" s="69">
        <f t="shared" ref="G115:H115" si="51">SUM(G116:G118)</f>
        <v>3400</v>
      </c>
      <c r="H115" s="69">
        <f t="shared" si="51"/>
        <v>985.25</v>
      </c>
      <c r="I115" s="93">
        <f t="shared" si="35"/>
        <v>24.517976946507137</v>
      </c>
      <c r="J115" s="93">
        <f t="shared" si="36"/>
        <v>28.977941176470591</v>
      </c>
    </row>
    <row r="116" spans="1:10" x14ac:dyDescent="0.25">
      <c r="A116" s="89"/>
      <c r="B116" s="89"/>
      <c r="C116" s="70"/>
      <c r="D116" s="70">
        <v>3431</v>
      </c>
      <c r="E116" s="77" t="s">
        <v>102</v>
      </c>
      <c r="F116" s="72">
        <v>896.4</v>
      </c>
      <c r="G116" s="72">
        <v>1600</v>
      </c>
      <c r="H116" s="72">
        <v>984.9</v>
      </c>
      <c r="I116" s="94">
        <f t="shared" si="35"/>
        <v>109.87282463186077</v>
      </c>
      <c r="J116" s="94">
        <f t="shared" si="36"/>
        <v>61.556249999999999</v>
      </c>
    </row>
    <row r="117" spans="1:10" x14ac:dyDescent="0.25">
      <c r="A117" s="89"/>
      <c r="B117" s="89"/>
      <c r="C117" s="70"/>
      <c r="D117" s="70">
        <v>3433</v>
      </c>
      <c r="E117" s="77" t="s">
        <v>114</v>
      </c>
      <c r="F117" s="72">
        <v>11.08</v>
      </c>
      <c r="G117" s="72">
        <v>700</v>
      </c>
      <c r="H117" s="72">
        <v>0</v>
      </c>
      <c r="I117" s="94">
        <f t="shared" si="35"/>
        <v>0</v>
      </c>
      <c r="J117" s="94">
        <f t="shared" si="36"/>
        <v>0</v>
      </c>
    </row>
    <row r="118" spans="1:10" x14ac:dyDescent="0.25">
      <c r="A118" s="89"/>
      <c r="B118" s="89"/>
      <c r="C118" s="70"/>
      <c r="D118" s="70">
        <v>3434</v>
      </c>
      <c r="E118" s="77" t="s">
        <v>230</v>
      </c>
      <c r="F118" s="72">
        <v>3111</v>
      </c>
      <c r="G118" s="72">
        <v>1100</v>
      </c>
      <c r="H118" s="72">
        <v>0.35</v>
      </c>
      <c r="I118" s="94">
        <f t="shared" si="35"/>
        <v>1.1250401800064288E-2</v>
      </c>
      <c r="J118" s="94">
        <f t="shared" si="36"/>
        <v>3.1818181818181815E-2</v>
      </c>
    </row>
    <row r="119" spans="1:10" x14ac:dyDescent="0.25">
      <c r="A119" s="64"/>
      <c r="B119" s="64">
        <v>35</v>
      </c>
      <c r="C119" s="65"/>
      <c r="D119" s="65"/>
      <c r="E119" s="64" t="s">
        <v>231</v>
      </c>
      <c r="F119" s="66">
        <f>F120</f>
        <v>695.73</v>
      </c>
      <c r="G119" s="66">
        <f t="shared" ref="G119:H119" si="52">G120</f>
        <v>6500</v>
      </c>
      <c r="H119" s="66">
        <f t="shared" si="52"/>
        <v>852.47</v>
      </c>
      <c r="I119" s="92">
        <f t="shared" si="35"/>
        <v>122.52885458439337</v>
      </c>
      <c r="J119" s="92">
        <f t="shared" si="36"/>
        <v>13.114923076923077</v>
      </c>
    </row>
    <row r="120" spans="1:10" ht="33.75" x14ac:dyDescent="0.25">
      <c r="A120" s="67"/>
      <c r="B120" s="67"/>
      <c r="C120" s="68">
        <v>352</v>
      </c>
      <c r="D120" s="68"/>
      <c r="E120" s="74" t="s">
        <v>232</v>
      </c>
      <c r="F120" s="69">
        <f>SUM(F121)</f>
        <v>695.73</v>
      </c>
      <c r="G120" s="69">
        <f t="shared" ref="G120:H120" si="53">SUM(G121)</f>
        <v>6500</v>
      </c>
      <c r="H120" s="69">
        <f t="shared" si="53"/>
        <v>852.47</v>
      </c>
      <c r="I120" s="93">
        <f t="shared" si="35"/>
        <v>122.52885458439337</v>
      </c>
      <c r="J120" s="93">
        <f t="shared" si="36"/>
        <v>13.114923076923077</v>
      </c>
    </row>
    <row r="121" spans="1:10" x14ac:dyDescent="0.25">
      <c r="A121" s="89"/>
      <c r="B121" s="89"/>
      <c r="C121" s="70"/>
      <c r="D121" s="70">
        <v>3523</v>
      </c>
      <c r="E121" s="77" t="s">
        <v>233</v>
      </c>
      <c r="F121" s="72">
        <v>695.73</v>
      </c>
      <c r="G121" s="72">
        <v>6500</v>
      </c>
      <c r="H121" s="72">
        <v>852.47</v>
      </c>
      <c r="I121" s="94">
        <f t="shared" si="35"/>
        <v>122.52885458439337</v>
      </c>
      <c r="J121" s="94">
        <f t="shared" si="36"/>
        <v>13.114923076923077</v>
      </c>
    </row>
    <row r="122" spans="1:10" ht="22.5" x14ac:dyDescent="0.25">
      <c r="A122" s="64"/>
      <c r="B122" s="64">
        <v>36</v>
      </c>
      <c r="C122" s="65"/>
      <c r="D122" s="65"/>
      <c r="E122" s="73" t="s">
        <v>316</v>
      </c>
      <c r="F122" s="66">
        <f>F123</f>
        <v>56242.59</v>
      </c>
      <c r="G122" s="66">
        <f t="shared" ref="G122:H122" si="54">G123</f>
        <v>138400</v>
      </c>
      <c r="H122" s="66">
        <f t="shared" si="54"/>
        <v>67592.7</v>
      </c>
      <c r="I122" s="92">
        <f t="shared" si="35"/>
        <v>120.18063179522849</v>
      </c>
      <c r="J122" s="92">
        <f t="shared" si="36"/>
        <v>48.838656069364163</v>
      </c>
    </row>
    <row r="123" spans="1:10" x14ac:dyDescent="0.25">
      <c r="A123" s="67"/>
      <c r="B123" s="67"/>
      <c r="C123" s="68">
        <v>363</v>
      </c>
      <c r="D123" s="68"/>
      <c r="E123" s="67" t="s">
        <v>238</v>
      </c>
      <c r="F123" s="69">
        <f>SUM(F124:F125)</f>
        <v>56242.59</v>
      </c>
      <c r="G123" s="69">
        <f t="shared" ref="G123:H123" si="55">SUM(G124:G125)</f>
        <v>138400</v>
      </c>
      <c r="H123" s="69">
        <f t="shared" si="55"/>
        <v>67592.7</v>
      </c>
      <c r="I123" s="93">
        <f t="shared" si="35"/>
        <v>120.18063179522849</v>
      </c>
      <c r="J123" s="93">
        <f t="shared" si="36"/>
        <v>48.838656069364163</v>
      </c>
    </row>
    <row r="124" spans="1:10" x14ac:dyDescent="0.25">
      <c r="A124" s="89"/>
      <c r="B124" s="89"/>
      <c r="C124" s="70"/>
      <c r="D124" s="70">
        <v>3631</v>
      </c>
      <c r="E124" s="77" t="s">
        <v>239</v>
      </c>
      <c r="F124" s="72">
        <v>49504.92</v>
      </c>
      <c r="G124" s="72">
        <v>124300</v>
      </c>
      <c r="H124" s="72">
        <v>65409.51</v>
      </c>
      <c r="I124" s="94">
        <f t="shared" si="35"/>
        <v>132.12729159041163</v>
      </c>
      <c r="J124" s="94">
        <f t="shared" si="36"/>
        <v>52.622292839903459</v>
      </c>
    </row>
    <row r="125" spans="1:10" x14ac:dyDescent="0.25">
      <c r="A125" s="89"/>
      <c r="B125" s="89"/>
      <c r="C125" s="70"/>
      <c r="D125" s="70">
        <v>3632</v>
      </c>
      <c r="E125" s="77" t="s">
        <v>250</v>
      </c>
      <c r="F125" s="72">
        <v>6737.67</v>
      </c>
      <c r="G125" s="72">
        <v>14100</v>
      </c>
      <c r="H125" s="72">
        <v>2183.19</v>
      </c>
      <c r="I125" s="94">
        <f t="shared" si="35"/>
        <v>32.402744568968203</v>
      </c>
      <c r="J125" s="94">
        <f t="shared" si="36"/>
        <v>15.483617021276597</v>
      </c>
    </row>
    <row r="126" spans="1:10" ht="33.75" x14ac:dyDescent="0.25">
      <c r="A126" s="64"/>
      <c r="B126" s="64">
        <v>37</v>
      </c>
      <c r="C126" s="65"/>
      <c r="D126" s="65"/>
      <c r="E126" s="73" t="s">
        <v>253</v>
      </c>
      <c r="F126" s="66">
        <f>F127</f>
        <v>19802.03</v>
      </c>
      <c r="G126" s="66">
        <f t="shared" ref="G126:H126" si="56">G127</f>
        <v>55450</v>
      </c>
      <c r="H126" s="66">
        <f t="shared" si="56"/>
        <v>24186.059999999998</v>
      </c>
      <c r="I126" s="92">
        <f t="shared" si="35"/>
        <v>122.13929581967101</v>
      </c>
      <c r="J126" s="92">
        <f t="shared" si="36"/>
        <v>43.617781785392239</v>
      </c>
    </row>
    <row r="127" spans="1:10" ht="22.5" x14ac:dyDescent="0.25">
      <c r="A127" s="67"/>
      <c r="B127" s="67"/>
      <c r="C127" s="68">
        <v>372</v>
      </c>
      <c r="D127" s="68"/>
      <c r="E127" s="74" t="s">
        <v>320</v>
      </c>
      <c r="F127" s="69">
        <f>SUM(F128:F129)</f>
        <v>19802.03</v>
      </c>
      <c r="G127" s="69">
        <f t="shared" ref="G127:H127" si="57">SUM(G128:G129)</f>
        <v>55450</v>
      </c>
      <c r="H127" s="69">
        <f t="shared" si="57"/>
        <v>24186.059999999998</v>
      </c>
      <c r="I127" s="93">
        <f t="shared" si="35"/>
        <v>122.13929581967101</v>
      </c>
      <c r="J127" s="93">
        <f t="shared" si="36"/>
        <v>43.617781785392239</v>
      </c>
    </row>
    <row r="128" spans="1:10" x14ac:dyDescent="0.25">
      <c r="A128" s="89"/>
      <c r="B128" s="89"/>
      <c r="C128" s="70"/>
      <c r="D128" s="70">
        <v>3721</v>
      </c>
      <c r="E128" s="77" t="s">
        <v>254</v>
      </c>
      <c r="F128" s="72">
        <v>15896.27</v>
      </c>
      <c r="G128" s="72">
        <v>49350</v>
      </c>
      <c r="H128" s="72">
        <v>21011.119999999999</v>
      </c>
      <c r="I128" s="94">
        <f t="shared" si="35"/>
        <v>132.17641622846114</v>
      </c>
      <c r="J128" s="94">
        <f t="shared" si="36"/>
        <v>42.575724417426542</v>
      </c>
    </row>
    <row r="129" spans="1:10" x14ac:dyDescent="0.25">
      <c r="A129" s="89"/>
      <c r="B129" s="89"/>
      <c r="C129" s="70"/>
      <c r="D129" s="70">
        <v>3722</v>
      </c>
      <c r="E129" s="77" t="s">
        <v>264</v>
      </c>
      <c r="F129" s="72">
        <v>3905.76</v>
      </c>
      <c r="G129" s="72">
        <v>6100</v>
      </c>
      <c r="H129" s="72">
        <v>3174.94</v>
      </c>
      <c r="I129" s="94">
        <f t="shared" si="35"/>
        <v>81.288660849616974</v>
      </c>
      <c r="J129" s="94">
        <f t="shared" si="36"/>
        <v>52.048196721311477</v>
      </c>
    </row>
    <row r="130" spans="1:10" x14ac:dyDescent="0.25">
      <c r="A130" s="64"/>
      <c r="B130" s="64">
        <v>38</v>
      </c>
      <c r="C130" s="65"/>
      <c r="D130" s="65"/>
      <c r="E130" s="64" t="s">
        <v>266</v>
      </c>
      <c r="F130" s="66">
        <f>F131+F133+F135+F137</f>
        <v>16166.23</v>
      </c>
      <c r="G130" s="66">
        <f t="shared" ref="G130:H130" si="58">G131+G133+G135+G137</f>
        <v>247450</v>
      </c>
      <c r="H130" s="66">
        <f t="shared" si="58"/>
        <v>38441.07</v>
      </c>
      <c r="I130" s="92">
        <f t="shared" si="35"/>
        <v>237.78623711279624</v>
      </c>
      <c r="J130" s="92">
        <f t="shared" si="36"/>
        <v>15.534883814912103</v>
      </c>
    </row>
    <row r="131" spans="1:10" x14ac:dyDescent="0.25">
      <c r="A131" s="67"/>
      <c r="B131" s="67"/>
      <c r="C131" s="68">
        <v>381</v>
      </c>
      <c r="D131" s="68"/>
      <c r="E131" s="67" t="s">
        <v>34</v>
      </c>
      <c r="F131" s="69">
        <f>SUM(F132)</f>
        <v>13917.27</v>
      </c>
      <c r="G131" s="69">
        <f t="shared" ref="G131:H131" si="59">SUM(G132)</f>
        <v>55900</v>
      </c>
      <c r="H131" s="69">
        <f t="shared" si="59"/>
        <v>37465</v>
      </c>
      <c r="I131" s="93">
        <f t="shared" si="35"/>
        <v>269.19791022233528</v>
      </c>
      <c r="J131" s="93">
        <f t="shared" si="36"/>
        <v>67.021466905187836</v>
      </c>
    </row>
    <row r="132" spans="1:10" x14ac:dyDescent="0.25">
      <c r="A132" s="89"/>
      <c r="B132" s="89"/>
      <c r="C132" s="70"/>
      <c r="D132" s="70">
        <v>3811</v>
      </c>
      <c r="E132" s="77" t="s">
        <v>267</v>
      </c>
      <c r="F132" s="72">
        <v>13917.27</v>
      </c>
      <c r="G132" s="72">
        <v>55900</v>
      </c>
      <c r="H132" s="72">
        <v>37465</v>
      </c>
      <c r="I132" s="94">
        <f t="shared" si="35"/>
        <v>269.19791022233528</v>
      </c>
      <c r="J132" s="94">
        <f t="shared" si="36"/>
        <v>67.021466905187836</v>
      </c>
    </row>
    <row r="133" spans="1:10" x14ac:dyDescent="0.25">
      <c r="A133" s="67"/>
      <c r="B133" s="67"/>
      <c r="C133" s="68">
        <v>382</v>
      </c>
      <c r="D133" s="68"/>
      <c r="E133" s="67" t="s">
        <v>269</v>
      </c>
      <c r="F133" s="69">
        <f>F134</f>
        <v>2248.96</v>
      </c>
      <c r="G133" s="69">
        <f t="shared" ref="G133:H133" si="60">G134</f>
        <v>1550</v>
      </c>
      <c r="H133" s="69">
        <f t="shared" si="60"/>
        <v>976.07</v>
      </c>
      <c r="I133" s="93">
        <f t="shared" si="35"/>
        <v>43.400949772339217</v>
      </c>
      <c r="J133" s="93">
        <f t="shared" si="36"/>
        <v>62.972258064516126</v>
      </c>
    </row>
    <row r="134" spans="1:10" x14ac:dyDescent="0.25">
      <c r="A134" s="89"/>
      <c r="B134" s="89"/>
      <c r="C134" s="70"/>
      <c r="D134" s="70">
        <v>3821</v>
      </c>
      <c r="E134" s="77" t="s">
        <v>270</v>
      </c>
      <c r="F134" s="72">
        <v>2248.96</v>
      </c>
      <c r="G134" s="72">
        <v>1550</v>
      </c>
      <c r="H134" s="72">
        <v>976.07</v>
      </c>
      <c r="I134" s="94">
        <f t="shared" si="35"/>
        <v>43.400949772339217</v>
      </c>
      <c r="J134" s="94">
        <f t="shared" si="36"/>
        <v>62.972258064516126</v>
      </c>
    </row>
    <row r="135" spans="1:10" ht="22.5" x14ac:dyDescent="0.25">
      <c r="A135" s="67"/>
      <c r="B135" s="67"/>
      <c r="C135" s="68">
        <v>383</v>
      </c>
      <c r="D135" s="68"/>
      <c r="E135" s="74" t="s">
        <v>321</v>
      </c>
      <c r="F135" s="69">
        <f>F136</f>
        <v>0</v>
      </c>
      <c r="G135" s="69">
        <f t="shared" ref="G135:H135" si="61">G136</f>
        <v>0</v>
      </c>
      <c r="H135" s="69">
        <f t="shared" si="61"/>
        <v>0</v>
      </c>
      <c r="I135" s="93"/>
      <c r="J135" s="93"/>
    </row>
    <row r="136" spans="1:10" x14ac:dyDescent="0.25">
      <c r="A136" s="89"/>
      <c r="B136" s="89"/>
      <c r="C136" s="70"/>
      <c r="D136" s="70">
        <v>3831</v>
      </c>
      <c r="E136" s="77" t="s">
        <v>271</v>
      </c>
      <c r="F136" s="72">
        <v>0</v>
      </c>
      <c r="G136" s="72">
        <v>0</v>
      </c>
      <c r="H136" s="72">
        <v>0</v>
      </c>
      <c r="I136" s="94"/>
      <c r="J136" s="94"/>
    </row>
    <row r="137" spans="1:10" x14ac:dyDescent="0.25">
      <c r="A137" s="67"/>
      <c r="B137" s="67"/>
      <c r="C137" s="68">
        <v>386</v>
      </c>
      <c r="D137" s="68"/>
      <c r="E137" s="67" t="s">
        <v>272</v>
      </c>
      <c r="F137" s="69">
        <f>F138</f>
        <v>0</v>
      </c>
      <c r="G137" s="69">
        <f t="shared" ref="G137:H137" si="62">G138</f>
        <v>190000</v>
      </c>
      <c r="H137" s="69">
        <f t="shared" si="62"/>
        <v>0</v>
      </c>
      <c r="I137" s="98"/>
      <c r="J137" s="93">
        <f t="shared" si="36"/>
        <v>0</v>
      </c>
    </row>
    <row r="138" spans="1:10" ht="22.5" x14ac:dyDescent="0.25">
      <c r="A138" s="89"/>
      <c r="B138" s="89"/>
      <c r="C138" s="70"/>
      <c r="D138" s="70">
        <v>3861</v>
      </c>
      <c r="E138" s="71" t="s">
        <v>319</v>
      </c>
      <c r="F138" s="72">
        <v>0</v>
      </c>
      <c r="G138" s="72">
        <v>190000</v>
      </c>
      <c r="H138" s="72">
        <v>0</v>
      </c>
      <c r="I138" s="94"/>
      <c r="J138" s="94">
        <f t="shared" ref="J138" si="63">H138/G138*100</f>
        <v>0</v>
      </c>
    </row>
    <row r="139" spans="1:10" x14ac:dyDescent="0.25">
      <c r="A139" s="60">
        <v>4</v>
      </c>
      <c r="B139" s="60"/>
      <c r="C139" s="61"/>
      <c r="D139" s="61"/>
      <c r="E139" s="60" t="s">
        <v>5</v>
      </c>
      <c r="F139" s="62">
        <f>F140+F146</f>
        <v>80.78</v>
      </c>
      <c r="G139" s="62">
        <f t="shared" ref="G139:H139" si="64">G140+G146</f>
        <v>1533500</v>
      </c>
      <c r="H139" s="62">
        <f t="shared" si="64"/>
        <v>32809.5</v>
      </c>
      <c r="I139" s="91">
        <f>H139/F139*100</f>
        <v>40615.870264917059</v>
      </c>
      <c r="J139" s="91">
        <f>H139/G139*100</f>
        <v>2.1395174437561137</v>
      </c>
    </row>
    <row r="140" spans="1:10" ht="22.5" x14ac:dyDescent="0.25">
      <c r="A140" s="64"/>
      <c r="B140" s="64">
        <v>41</v>
      </c>
      <c r="C140" s="65"/>
      <c r="D140" s="65"/>
      <c r="E140" s="73" t="s">
        <v>317</v>
      </c>
      <c r="F140" s="66">
        <f>F141+F143</f>
        <v>0</v>
      </c>
      <c r="G140" s="66">
        <f t="shared" ref="G140:H140" si="65">G141+G143</f>
        <v>1334000</v>
      </c>
      <c r="H140" s="66">
        <f t="shared" si="65"/>
        <v>0</v>
      </c>
      <c r="I140" s="92"/>
      <c r="J140" s="92">
        <f t="shared" si="36"/>
        <v>0</v>
      </c>
    </row>
    <row r="141" spans="1:10" x14ac:dyDescent="0.25">
      <c r="A141" s="67"/>
      <c r="B141" s="67"/>
      <c r="C141" s="68">
        <v>411</v>
      </c>
      <c r="D141" s="68"/>
      <c r="E141" s="67" t="s">
        <v>275</v>
      </c>
      <c r="F141" s="69">
        <f>F142</f>
        <v>0</v>
      </c>
      <c r="G141" s="69">
        <f t="shared" ref="G141:H141" si="66">G142</f>
        <v>6500</v>
      </c>
      <c r="H141" s="69">
        <f t="shared" si="66"/>
        <v>0</v>
      </c>
      <c r="I141" s="93"/>
      <c r="J141" s="93"/>
    </row>
    <row r="142" spans="1:10" x14ac:dyDescent="0.25">
      <c r="A142" s="89"/>
      <c r="B142" s="89"/>
      <c r="C142" s="70"/>
      <c r="D142" s="70">
        <v>4111</v>
      </c>
      <c r="E142" s="77" t="s">
        <v>153</v>
      </c>
      <c r="F142" s="72"/>
      <c r="G142" s="72">
        <v>6500</v>
      </c>
      <c r="H142" s="72">
        <v>0</v>
      </c>
      <c r="I142" s="94"/>
      <c r="J142" s="94">
        <f t="shared" ref="J142" si="67">H142/G142*100</f>
        <v>0</v>
      </c>
    </row>
    <row r="143" spans="1:10" x14ac:dyDescent="0.25">
      <c r="A143" s="67"/>
      <c r="B143" s="67"/>
      <c r="C143" s="68">
        <v>412</v>
      </c>
      <c r="D143" s="68"/>
      <c r="E143" s="67" t="s">
        <v>277</v>
      </c>
      <c r="F143" s="69">
        <f>SUM(F144:F145)</f>
        <v>0</v>
      </c>
      <c r="G143" s="69">
        <f t="shared" ref="G143:H143" si="68">SUM(G144:G145)</f>
        <v>1327500</v>
      </c>
      <c r="H143" s="69">
        <f t="shared" si="68"/>
        <v>0</v>
      </c>
      <c r="I143" s="93"/>
      <c r="J143" s="93">
        <f t="shared" ref="J143:J156" si="69">H143/G143*100</f>
        <v>0</v>
      </c>
    </row>
    <row r="144" spans="1:10" x14ac:dyDescent="0.25">
      <c r="A144" s="89"/>
      <c r="B144" s="89"/>
      <c r="C144" s="70"/>
      <c r="D144" s="70">
        <v>4124</v>
      </c>
      <c r="E144" s="77" t="s">
        <v>278</v>
      </c>
      <c r="F144" s="72">
        <v>0</v>
      </c>
      <c r="G144" s="72">
        <v>1313500</v>
      </c>
      <c r="H144" s="72">
        <v>0</v>
      </c>
      <c r="I144" s="94"/>
      <c r="J144" s="94">
        <f t="shared" si="69"/>
        <v>0</v>
      </c>
    </row>
    <row r="145" spans="1:10" x14ac:dyDescent="0.25">
      <c r="A145" s="89"/>
      <c r="B145" s="89"/>
      <c r="C145" s="70"/>
      <c r="D145" s="70">
        <v>4126</v>
      </c>
      <c r="E145" s="77" t="s">
        <v>282</v>
      </c>
      <c r="F145" s="72">
        <v>0</v>
      </c>
      <c r="G145" s="72">
        <v>14000</v>
      </c>
      <c r="H145" s="72">
        <v>0</v>
      </c>
      <c r="I145" s="94"/>
      <c r="J145" s="94">
        <f t="shared" si="69"/>
        <v>0</v>
      </c>
    </row>
    <row r="146" spans="1:10" ht="22.5" x14ac:dyDescent="0.25">
      <c r="A146" s="64"/>
      <c r="B146" s="64">
        <v>42</v>
      </c>
      <c r="C146" s="65"/>
      <c r="D146" s="65"/>
      <c r="E146" s="73" t="s">
        <v>318</v>
      </c>
      <c r="F146" s="66">
        <f>F147+F151+F154</f>
        <v>80.78</v>
      </c>
      <c r="G146" s="66">
        <f t="shared" ref="G146:H146" si="70">G147+G151+G154</f>
        <v>199500</v>
      </c>
      <c r="H146" s="66">
        <f t="shared" si="70"/>
        <v>32809.5</v>
      </c>
      <c r="I146" s="92">
        <f t="shared" ref="I146:I156" si="71">H146/F146*100</f>
        <v>40615.870264917059</v>
      </c>
      <c r="J146" s="92">
        <f t="shared" si="69"/>
        <v>16.445864661654134</v>
      </c>
    </row>
    <row r="147" spans="1:10" x14ac:dyDescent="0.25">
      <c r="A147" s="67"/>
      <c r="B147" s="67"/>
      <c r="C147" s="68">
        <v>421</v>
      </c>
      <c r="D147" s="68"/>
      <c r="E147" s="67" t="s">
        <v>284</v>
      </c>
      <c r="F147" s="69">
        <f>SUM(F148:F150)</f>
        <v>0</v>
      </c>
      <c r="G147" s="69">
        <f t="shared" ref="G147:H147" si="72">SUM(G148:G150)</f>
        <v>193400</v>
      </c>
      <c r="H147" s="69">
        <f t="shared" si="72"/>
        <v>31250</v>
      </c>
      <c r="I147" s="93"/>
      <c r="J147" s="93"/>
    </row>
    <row r="148" spans="1:10" x14ac:dyDescent="0.25">
      <c r="A148" s="89"/>
      <c r="B148" s="89"/>
      <c r="C148" s="70"/>
      <c r="D148" s="70">
        <v>4212</v>
      </c>
      <c r="E148" s="77" t="s">
        <v>285</v>
      </c>
      <c r="F148" s="72">
        <v>0</v>
      </c>
      <c r="G148" s="72">
        <v>0</v>
      </c>
      <c r="H148" s="72">
        <v>0</v>
      </c>
      <c r="I148" s="94"/>
      <c r="J148" s="94"/>
    </row>
    <row r="149" spans="1:10" x14ac:dyDescent="0.25">
      <c r="A149" s="89"/>
      <c r="B149" s="89"/>
      <c r="C149" s="70"/>
      <c r="D149" s="70">
        <v>4213</v>
      </c>
      <c r="E149" s="77" t="s">
        <v>286</v>
      </c>
      <c r="F149" s="72">
        <v>0</v>
      </c>
      <c r="G149" s="72">
        <v>43500</v>
      </c>
      <c r="H149" s="72">
        <v>0</v>
      </c>
      <c r="I149" s="94"/>
      <c r="J149" s="94">
        <f t="shared" ref="J149:J150" si="73">H149/G149*100</f>
        <v>0</v>
      </c>
    </row>
    <row r="150" spans="1:10" x14ac:dyDescent="0.25">
      <c r="A150" s="89"/>
      <c r="B150" s="89"/>
      <c r="C150" s="70"/>
      <c r="D150" s="70">
        <v>4214</v>
      </c>
      <c r="E150" s="77" t="s">
        <v>289</v>
      </c>
      <c r="F150" s="72">
        <v>0</v>
      </c>
      <c r="G150" s="72">
        <v>149900</v>
      </c>
      <c r="H150" s="72">
        <v>31250</v>
      </c>
      <c r="I150" s="94"/>
      <c r="J150" s="94">
        <f t="shared" si="73"/>
        <v>20.847231487658437</v>
      </c>
    </row>
    <row r="151" spans="1:10" x14ac:dyDescent="0.25">
      <c r="A151" s="67"/>
      <c r="B151" s="67"/>
      <c r="C151" s="68">
        <v>422</v>
      </c>
      <c r="D151" s="68"/>
      <c r="E151" s="67" t="s">
        <v>294</v>
      </c>
      <c r="F151" s="69">
        <f>SUM(F152:F153)</f>
        <v>80.78</v>
      </c>
      <c r="G151" s="69">
        <f t="shared" ref="G151:H151" si="74">SUM(G152:G153)</f>
        <v>3000</v>
      </c>
      <c r="H151" s="69">
        <f t="shared" si="74"/>
        <v>1559.5</v>
      </c>
      <c r="I151" s="93">
        <f t="shared" si="71"/>
        <v>1930.5521168606092</v>
      </c>
      <c r="J151" s="93">
        <f t="shared" si="69"/>
        <v>51.983333333333334</v>
      </c>
    </row>
    <row r="152" spans="1:10" x14ac:dyDescent="0.25">
      <c r="A152" s="89"/>
      <c r="B152" s="89"/>
      <c r="C152" s="70"/>
      <c r="D152" s="70">
        <v>4221</v>
      </c>
      <c r="E152" s="77" t="s">
        <v>104</v>
      </c>
      <c r="F152" s="72">
        <v>0</v>
      </c>
      <c r="G152" s="72">
        <v>2000</v>
      </c>
      <c r="H152" s="72">
        <v>137.37</v>
      </c>
      <c r="I152" s="94"/>
      <c r="J152" s="94">
        <f t="shared" si="69"/>
        <v>6.8684999999999992</v>
      </c>
    </row>
    <row r="153" spans="1:10" x14ac:dyDescent="0.25">
      <c r="A153" s="89"/>
      <c r="B153" s="89"/>
      <c r="C153" s="70"/>
      <c r="D153" s="70">
        <v>4227</v>
      </c>
      <c r="E153" s="77" t="s">
        <v>297</v>
      </c>
      <c r="F153" s="72">
        <v>80.78</v>
      </c>
      <c r="G153" s="72">
        <v>1000</v>
      </c>
      <c r="H153" s="72">
        <v>1422.13</v>
      </c>
      <c r="I153" s="94">
        <f t="shared" ref="I153" si="75">H153/F153*100</f>
        <v>1760.4976479326567</v>
      </c>
      <c r="J153" s="94">
        <f t="shared" ref="J153" si="76">H153/G153*100</f>
        <v>142.21300000000002</v>
      </c>
    </row>
    <row r="154" spans="1:10" x14ac:dyDescent="0.25">
      <c r="A154" s="67"/>
      <c r="B154" s="67"/>
      <c r="C154" s="68">
        <v>426</v>
      </c>
      <c r="D154" s="68"/>
      <c r="E154" s="67" t="s">
        <v>105</v>
      </c>
      <c r="F154" s="69">
        <f>F155</f>
        <v>0</v>
      </c>
      <c r="G154" s="69">
        <f t="shared" ref="G154:H154" si="77">G155</f>
        <v>3100</v>
      </c>
      <c r="H154" s="69">
        <f t="shared" si="77"/>
        <v>0</v>
      </c>
      <c r="I154" s="93"/>
      <c r="J154" s="93">
        <f t="shared" ref="J154:J155" si="78">H154/G154*100</f>
        <v>0</v>
      </c>
    </row>
    <row r="155" spans="1:10" x14ac:dyDescent="0.25">
      <c r="A155" s="89"/>
      <c r="B155" s="89"/>
      <c r="C155" s="70"/>
      <c r="D155" s="70">
        <v>4262</v>
      </c>
      <c r="E155" s="77" t="s">
        <v>301</v>
      </c>
      <c r="F155" s="72">
        <v>0</v>
      </c>
      <c r="G155" s="72">
        <v>3100</v>
      </c>
      <c r="H155" s="72">
        <v>0</v>
      </c>
      <c r="I155" s="94"/>
      <c r="J155" s="94">
        <f t="shared" si="78"/>
        <v>0</v>
      </c>
    </row>
    <row r="156" spans="1:10" x14ac:dyDescent="0.25">
      <c r="A156" s="214" t="s">
        <v>308</v>
      </c>
      <c r="B156" s="214"/>
      <c r="C156" s="214"/>
      <c r="D156" s="214"/>
      <c r="E156" s="214"/>
      <c r="F156" s="75">
        <f>F77+F139</f>
        <v>430483.72</v>
      </c>
      <c r="G156" s="75">
        <f t="shared" ref="G156:H156" si="79">G77+G139</f>
        <v>2779320</v>
      </c>
      <c r="H156" s="75">
        <f t="shared" si="79"/>
        <v>437772.64</v>
      </c>
      <c r="I156" s="95">
        <f t="shared" si="71"/>
        <v>101.69319295047907</v>
      </c>
      <c r="J156" s="95">
        <f t="shared" si="69"/>
        <v>15.751070045910511</v>
      </c>
    </row>
  </sheetData>
  <mergeCells count="11">
    <mergeCell ref="A76:E76"/>
    <mergeCell ref="A70:E70"/>
    <mergeCell ref="A156:E156"/>
    <mergeCell ref="A9:E9"/>
    <mergeCell ref="A10:E10"/>
    <mergeCell ref="A1:J1"/>
    <mergeCell ref="A3:J3"/>
    <mergeCell ref="A5:J5"/>
    <mergeCell ref="A7:J7"/>
    <mergeCell ref="A75:E75"/>
    <mergeCell ref="A73:J73"/>
  </mergeCells>
  <pageMargins left="0.51181102362204722" right="0.19685039370078741" top="0.74803149606299213" bottom="0.74803149606299213" header="0.31496062992125984" footer="0.31496062992125984"/>
  <pageSetup paperSize="9" scale="9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N43"/>
  <sheetViews>
    <sheetView workbookViewId="0">
      <selection activeCell="F46" sqref="F46"/>
    </sheetView>
  </sheetViews>
  <sheetFormatPr defaultRowHeight="15" x14ac:dyDescent="0.25"/>
  <cols>
    <col min="1" max="1" width="4.42578125" customWidth="1"/>
    <col min="2" max="2" width="35.5703125" customWidth="1"/>
    <col min="3" max="3" width="10.28515625" bestFit="1" customWidth="1"/>
    <col min="4" max="4" width="12" bestFit="1" customWidth="1"/>
    <col min="5" max="5" width="10.28515625" bestFit="1" customWidth="1"/>
    <col min="6" max="7" width="10.42578125" bestFit="1" customWidth="1"/>
    <col min="9" max="9" width="9.85546875" bestFit="1" customWidth="1"/>
    <col min="10" max="10" width="10.140625" bestFit="1" customWidth="1"/>
    <col min="12" max="12" width="9.85546875" bestFit="1" customWidth="1"/>
    <col min="14" max="14" width="9.85546875" bestFit="1" customWidth="1"/>
  </cols>
  <sheetData>
    <row r="1" spans="1:12" ht="59.25" customHeight="1" x14ac:dyDescent="0.25">
      <c r="A1" s="218" t="s">
        <v>456</v>
      </c>
      <c r="B1" s="218"/>
      <c r="C1" s="218"/>
      <c r="D1" s="218"/>
      <c r="E1" s="218"/>
      <c r="F1" s="218"/>
      <c r="G1" s="218"/>
    </row>
    <row r="2" spans="1:12" ht="15.75" customHeight="1" x14ac:dyDescent="0.25">
      <c r="A2" s="193" t="s">
        <v>23</v>
      </c>
      <c r="B2" s="193"/>
      <c r="C2" s="193"/>
      <c r="D2" s="193"/>
      <c r="E2" s="193"/>
      <c r="F2" s="193"/>
      <c r="G2" s="193"/>
    </row>
    <row r="3" spans="1:12" ht="11.25" customHeight="1" x14ac:dyDescent="0.25">
      <c r="A3" s="4"/>
      <c r="B3" s="4"/>
      <c r="C3" s="4"/>
      <c r="D3" s="4"/>
      <c r="E3" s="5"/>
      <c r="F3" s="5"/>
    </row>
    <row r="4" spans="1:12" ht="15.75" customHeight="1" x14ac:dyDescent="0.25">
      <c r="A4" s="193" t="s">
        <v>12</v>
      </c>
      <c r="B4" s="193"/>
      <c r="C4" s="193"/>
      <c r="D4" s="193"/>
      <c r="E4" s="193"/>
      <c r="F4" s="193"/>
      <c r="G4" s="193"/>
    </row>
    <row r="5" spans="1:12" ht="5.25" customHeight="1" x14ac:dyDescent="0.25">
      <c r="A5" s="4"/>
      <c r="B5" s="4"/>
      <c r="C5" s="4"/>
      <c r="D5" s="4"/>
      <c r="E5" s="5"/>
      <c r="F5" s="5"/>
    </row>
    <row r="6" spans="1:12" ht="15.75" customHeight="1" x14ac:dyDescent="0.25">
      <c r="A6" s="193" t="s">
        <v>74</v>
      </c>
      <c r="B6" s="193"/>
      <c r="C6" s="193"/>
      <c r="D6" s="193"/>
      <c r="E6" s="193"/>
      <c r="F6" s="193"/>
      <c r="G6" s="193"/>
    </row>
    <row r="7" spans="1:12" ht="8.25" customHeight="1" thickBot="1" x14ac:dyDescent="0.3"/>
    <row r="8" spans="1:12" ht="25.5" customHeight="1" thickBot="1" x14ac:dyDescent="0.3">
      <c r="A8" s="219" t="s">
        <v>44</v>
      </c>
      <c r="B8" s="219"/>
      <c r="C8" s="173" t="s">
        <v>457</v>
      </c>
      <c r="D8" s="173" t="s">
        <v>80</v>
      </c>
      <c r="E8" s="173" t="s">
        <v>450</v>
      </c>
      <c r="F8" s="43" t="s">
        <v>41</v>
      </c>
      <c r="G8" s="43" t="s">
        <v>43</v>
      </c>
    </row>
    <row r="9" spans="1:12" ht="15" customHeight="1" thickBot="1" x14ac:dyDescent="0.3">
      <c r="A9" s="215" t="s">
        <v>36</v>
      </c>
      <c r="B9" s="215"/>
      <c r="C9" s="27" t="s">
        <v>37</v>
      </c>
      <c r="D9" s="27" t="s">
        <v>38</v>
      </c>
      <c r="E9" s="27" t="s">
        <v>39</v>
      </c>
      <c r="F9" s="27" t="s">
        <v>40</v>
      </c>
      <c r="G9" s="27" t="s">
        <v>42</v>
      </c>
    </row>
    <row r="10" spans="1:12" ht="15" customHeight="1" thickBot="1" x14ac:dyDescent="0.3">
      <c r="A10" s="216" t="s">
        <v>45</v>
      </c>
      <c r="B10" s="216"/>
      <c r="C10" s="28">
        <f>C11+C15+C18+C21+C23+C13</f>
        <v>513329.05000000005</v>
      </c>
      <c r="D10" s="28">
        <f>D11+D15+D18+D21+D23+D13</f>
        <v>2328220</v>
      </c>
      <c r="E10" s="28">
        <f t="shared" ref="E10" si="0">E11+E15+E18+E21+E23+E13</f>
        <v>460169.00999999995</v>
      </c>
      <c r="F10" s="29">
        <f>E10/C10*100</f>
        <v>89.64406164038445</v>
      </c>
      <c r="G10" s="29">
        <f>E10/D10*100</f>
        <v>19.764842239994501</v>
      </c>
      <c r="I10" s="48"/>
      <c r="J10" s="48"/>
    </row>
    <row r="11" spans="1:12" ht="15" customHeight="1" x14ac:dyDescent="0.25">
      <c r="A11" s="30">
        <v>1</v>
      </c>
      <c r="B11" s="31" t="s">
        <v>46</v>
      </c>
      <c r="C11" s="32">
        <f>C12</f>
        <v>476838.64</v>
      </c>
      <c r="D11" s="33">
        <f>D12</f>
        <v>866320</v>
      </c>
      <c r="E11" s="32">
        <f>E12</f>
        <v>452881.97</v>
      </c>
      <c r="F11" s="32">
        <f>E11/C11*100</f>
        <v>94.975937772157053</v>
      </c>
      <c r="G11" s="32">
        <f>E11/D11*100</f>
        <v>52.27652253208975</v>
      </c>
    </row>
    <row r="12" spans="1:12" ht="15" customHeight="1" x14ac:dyDescent="0.25">
      <c r="A12" s="34">
        <v>11</v>
      </c>
      <c r="B12" s="35" t="s">
        <v>13</v>
      </c>
      <c r="C12" s="36">
        <v>476838.64</v>
      </c>
      <c r="D12" s="37">
        <v>866320</v>
      </c>
      <c r="E12" s="37">
        <v>452881.97</v>
      </c>
      <c r="F12" s="36">
        <f t="shared" ref="F12:F19" si="1">E12/C12*100</f>
        <v>94.975937772157053</v>
      </c>
      <c r="G12" s="36">
        <f t="shared" ref="G12:G19" si="2">E12/D12*100</f>
        <v>52.27652253208975</v>
      </c>
    </row>
    <row r="13" spans="1:12" ht="15" customHeight="1" x14ac:dyDescent="0.25">
      <c r="A13" s="30">
        <v>3</v>
      </c>
      <c r="B13" s="31" t="s">
        <v>438</v>
      </c>
      <c r="C13" s="32">
        <f>C14</f>
        <v>0</v>
      </c>
      <c r="D13" s="33">
        <f t="shared" ref="D13:E13" si="3">D14</f>
        <v>200</v>
      </c>
      <c r="E13" s="32">
        <f t="shared" si="3"/>
        <v>14.61</v>
      </c>
      <c r="F13" s="32"/>
      <c r="G13" s="32">
        <f t="shared" ref="G13:G14" si="4">E13/D13*100</f>
        <v>7.3050000000000006</v>
      </c>
    </row>
    <row r="14" spans="1:12" ht="15" customHeight="1" x14ac:dyDescent="0.25">
      <c r="A14" s="34">
        <v>31</v>
      </c>
      <c r="B14" s="35" t="s">
        <v>439</v>
      </c>
      <c r="C14" s="36">
        <v>0</v>
      </c>
      <c r="D14" s="37">
        <v>200</v>
      </c>
      <c r="E14" s="37">
        <v>14.61</v>
      </c>
      <c r="F14" s="36"/>
      <c r="G14" s="36">
        <f t="shared" si="4"/>
        <v>7.3050000000000006</v>
      </c>
    </row>
    <row r="15" spans="1:12" ht="15" customHeight="1" x14ac:dyDescent="0.25">
      <c r="A15" s="30">
        <v>4</v>
      </c>
      <c r="B15" s="31" t="s">
        <v>47</v>
      </c>
      <c r="C15" s="32">
        <f>SUM(C16:C17)</f>
        <v>4602.83</v>
      </c>
      <c r="D15" s="32">
        <f>SUM(D16:D17)</f>
        <v>46600</v>
      </c>
      <c r="E15" s="32">
        <f>SUM(E16:E17)</f>
        <v>3267.88</v>
      </c>
      <c r="F15" s="32">
        <f t="shared" si="1"/>
        <v>70.997190858667395</v>
      </c>
      <c r="G15" s="32">
        <f t="shared" si="2"/>
        <v>7.0126180257510731</v>
      </c>
    </row>
    <row r="16" spans="1:12" ht="15" customHeight="1" x14ac:dyDescent="0.25">
      <c r="A16" s="34">
        <v>41</v>
      </c>
      <c r="B16" s="35" t="s">
        <v>146</v>
      </c>
      <c r="C16" s="36">
        <v>4336.43</v>
      </c>
      <c r="D16" s="37">
        <v>16600</v>
      </c>
      <c r="E16" s="37">
        <v>3261.6</v>
      </c>
      <c r="F16" s="36">
        <f t="shared" ref="F16" si="5">E16/C16*100</f>
        <v>75.213943266696333</v>
      </c>
      <c r="G16" s="36">
        <f t="shared" ref="G16" si="6">E16/D16*100</f>
        <v>19.648192771084336</v>
      </c>
      <c r="L16" s="48"/>
    </row>
    <row r="17" spans="1:14" ht="15" customHeight="1" x14ac:dyDescent="0.25">
      <c r="A17" s="34">
        <v>42</v>
      </c>
      <c r="B17" s="35" t="s">
        <v>30</v>
      </c>
      <c r="C17" s="36">
        <v>266.39999999999998</v>
      </c>
      <c r="D17" s="37">
        <v>30000</v>
      </c>
      <c r="E17" s="37">
        <v>6.28</v>
      </c>
      <c r="F17" s="36">
        <f t="shared" si="1"/>
        <v>2.3573573573573579</v>
      </c>
      <c r="G17" s="36">
        <f t="shared" si="2"/>
        <v>2.0933333333333335E-2</v>
      </c>
    </row>
    <row r="18" spans="1:14" ht="15" customHeight="1" x14ac:dyDescent="0.25">
      <c r="A18" s="30">
        <v>5</v>
      </c>
      <c r="B18" s="31" t="s">
        <v>48</v>
      </c>
      <c r="C18" s="32">
        <f>C19+C20</f>
        <v>31887.58</v>
      </c>
      <c r="D18" s="33">
        <f>D19+D20</f>
        <v>1414100</v>
      </c>
      <c r="E18" s="32">
        <f>E19+E20</f>
        <v>4004.55</v>
      </c>
      <c r="F18" s="32">
        <f t="shared" si="1"/>
        <v>12.55833776034431</v>
      </c>
      <c r="G18" s="32">
        <f t="shared" si="2"/>
        <v>0.28318718619616717</v>
      </c>
    </row>
    <row r="19" spans="1:14" ht="15" customHeight="1" x14ac:dyDescent="0.25">
      <c r="A19" s="34">
        <v>51</v>
      </c>
      <c r="B19" s="35" t="s">
        <v>29</v>
      </c>
      <c r="C19" s="36">
        <v>31887.58</v>
      </c>
      <c r="D19" s="37">
        <v>134100</v>
      </c>
      <c r="E19" s="37">
        <v>4004.55</v>
      </c>
      <c r="F19" s="36">
        <f t="shared" si="1"/>
        <v>12.55833776034431</v>
      </c>
      <c r="G19" s="36">
        <f t="shared" si="2"/>
        <v>2.9862416107382552</v>
      </c>
    </row>
    <row r="20" spans="1:14" ht="15" customHeight="1" x14ac:dyDescent="0.25">
      <c r="A20" s="34">
        <v>52</v>
      </c>
      <c r="B20" s="35" t="s">
        <v>33</v>
      </c>
      <c r="C20" s="36">
        <v>0</v>
      </c>
      <c r="D20" s="37">
        <v>1280000</v>
      </c>
      <c r="E20" s="37">
        <v>0</v>
      </c>
      <c r="F20" s="36"/>
      <c r="G20" s="36">
        <f t="shared" ref="G20" si="7">E20/D20*100</f>
        <v>0</v>
      </c>
    </row>
    <row r="21" spans="1:14" ht="15" customHeight="1" x14ac:dyDescent="0.25">
      <c r="A21" s="30">
        <v>6</v>
      </c>
      <c r="B21" s="31" t="s">
        <v>49</v>
      </c>
      <c r="C21" s="32">
        <f>C22</f>
        <v>0</v>
      </c>
      <c r="D21" s="33">
        <f>D22</f>
        <v>1000</v>
      </c>
      <c r="E21" s="32">
        <f>E22</f>
        <v>0</v>
      </c>
      <c r="F21" s="32">
        <v>0</v>
      </c>
      <c r="G21" s="32">
        <v>0</v>
      </c>
    </row>
    <row r="22" spans="1:14" ht="15" customHeight="1" x14ac:dyDescent="0.25">
      <c r="A22" s="34">
        <v>61</v>
      </c>
      <c r="B22" s="35" t="s">
        <v>35</v>
      </c>
      <c r="C22" s="36">
        <v>0</v>
      </c>
      <c r="D22" s="37">
        <v>1000</v>
      </c>
      <c r="E22" s="37">
        <v>0</v>
      </c>
      <c r="F22" s="36"/>
      <c r="G22" s="36">
        <f t="shared" ref="G22" si="8">E22/D22*100</f>
        <v>0</v>
      </c>
    </row>
    <row r="23" spans="1:14" ht="29.25" customHeight="1" x14ac:dyDescent="0.25">
      <c r="A23" s="30">
        <v>7</v>
      </c>
      <c r="B23" s="31" t="s">
        <v>2</v>
      </c>
      <c r="C23" s="32">
        <f>C24</f>
        <v>0</v>
      </c>
      <c r="D23" s="33">
        <f>D24</f>
        <v>0</v>
      </c>
      <c r="E23" s="33">
        <f>E24</f>
        <v>0</v>
      </c>
      <c r="F23" s="32">
        <v>0</v>
      </c>
      <c r="G23" s="32"/>
    </row>
    <row r="24" spans="1:14" ht="15" customHeight="1" thickBot="1" x14ac:dyDescent="0.3">
      <c r="A24" s="34">
        <v>71</v>
      </c>
      <c r="B24" s="35" t="s">
        <v>14</v>
      </c>
      <c r="C24" s="36">
        <v>0</v>
      </c>
      <c r="D24" s="37">
        <v>0</v>
      </c>
      <c r="E24" s="37">
        <v>0</v>
      </c>
      <c r="F24" s="36"/>
      <c r="G24" s="36"/>
    </row>
    <row r="25" spans="1:14" ht="15" customHeight="1" thickBot="1" x14ac:dyDescent="0.3">
      <c r="A25" s="217" t="s">
        <v>50</v>
      </c>
      <c r="B25" s="217"/>
      <c r="C25" s="39">
        <f>C26+C30+C33+C36+C38+C28</f>
        <v>430483.72000000003</v>
      </c>
      <c r="D25" s="39">
        <f>D26+D30+D33+D36+D38+D28</f>
        <v>2328220</v>
      </c>
      <c r="E25" s="39">
        <f t="shared" ref="E25" si="9">E26+E30+E33+E36+E38+E28</f>
        <v>437772.64</v>
      </c>
      <c r="F25" s="39">
        <f>E25/C25*100</f>
        <v>101.69319295047904</v>
      </c>
      <c r="G25" s="39">
        <f>E25/D25*100</f>
        <v>18.802889761276855</v>
      </c>
      <c r="J25" s="48"/>
    </row>
    <row r="26" spans="1:14" ht="15" customHeight="1" x14ac:dyDescent="0.25">
      <c r="A26" s="30">
        <v>1</v>
      </c>
      <c r="B26" s="31" t="s">
        <v>46</v>
      </c>
      <c r="C26" s="32">
        <f>C27</f>
        <v>393993.31</v>
      </c>
      <c r="D26" s="33">
        <f>D27</f>
        <v>866320</v>
      </c>
      <c r="E26" s="32">
        <f>E27</f>
        <v>430485.60000000003</v>
      </c>
      <c r="F26" s="32">
        <f>E26/C26*100</f>
        <v>109.26215980672363</v>
      </c>
      <c r="G26" s="32">
        <f>E26/D26*100</f>
        <v>49.691291901375941</v>
      </c>
      <c r="L26" s="37"/>
    </row>
    <row r="27" spans="1:14" ht="15" customHeight="1" x14ac:dyDescent="0.25">
      <c r="A27" s="34">
        <v>11</v>
      </c>
      <c r="B27" s="35" t="s">
        <v>13</v>
      </c>
      <c r="C27" s="36">
        <v>393993.31</v>
      </c>
      <c r="D27" s="37">
        <f>D12</f>
        <v>866320</v>
      </c>
      <c r="E27" s="37">
        <f>'Račun prihoda i rashoda'!H77+'Račun prihoda i rashoda'!H139-'Prihodi i rashodi prema izvorim'!E30-'Prihodi i rashodi prema izvorim'!E33-'Prihodi i rashodi prema izvorim'!E36-'Prihodi i rashodi prema izvorim'!E38-E28</f>
        <v>430485.60000000003</v>
      </c>
      <c r="F27" s="36">
        <f t="shared" ref="F27:F34" si="10">E27/C27*100</f>
        <v>109.26215980672363</v>
      </c>
      <c r="G27" s="36">
        <f t="shared" ref="G27:G34" si="11">E27/D27*100</f>
        <v>49.691291901375941</v>
      </c>
      <c r="L27" s="37"/>
    </row>
    <row r="28" spans="1:14" ht="15" customHeight="1" x14ac:dyDescent="0.25">
      <c r="A28" s="30">
        <v>3</v>
      </c>
      <c r="B28" s="31" t="s">
        <v>438</v>
      </c>
      <c r="C28" s="32">
        <f>C29</f>
        <v>0</v>
      </c>
      <c r="D28" s="32">
        <f t="shared" ref="D28:E28" si="12">D29</f>
        <v>200</v>
      </c>
      <c r="E28" s="32">
        <f t="shared" si="12"/>
        <v>14.61</v>
      </c>
      <c r="F28" s="32"/>
      <c r="G28" s="32">
        <f t="shared" ref="G28:G29" si="13">E28/D28*100</f>
        <v>7.3050000000000006</v>
      </c>
      <c r="N28" s="36"/>
    </row>
    <row r="29" spans="1:14" ht="15" customHeight="1" x14ac:dyDescent="0.25">
      <c r="A29" s="34">
        <v>31</v>
      </c>
      <c r="B29" s="35" t="s">
        <v>439</v>
      </c>
      <c r="C29" s="36">
        <v>0</v>
      </c>
      <c r="D29" s="37">
        <v>200</v>
      </c>
      <c r="E29" s="37">
        <f>E14</f>
        <v>14.61</v>
      </c>
      <c r="F29" s="36"/>
      <c r="G29" s="36">
        <f t="shared" si="13"/>
        <v>7.3050000000000006</v>
      </c>
      <c r="N29" s="36"/>
    </row>
    <row r="30" spans="1:14" ht="15" customHeight="1" x14ac:dyDescent="0.25">
      <c r="A30" s="30">
        <v>4</v>
      </c>
      <c r="B30" s="31" t="s">
        <v>47</v>
      </c>
      <c r="C30" s="32">
        <f>SUM(C31:C32)</f>
        <v>4602.83</v>
      </c>
      <c r="D30" s="32">
        <f>SUM(D31:D32)</f>
        <v>46600</v>
      </c>
      <c r="E30" s="32">
        <f>SUM(E31:E32)</f>
        <v>3267.88</v>
      </c>
      <c r="F30" s="32">
        <f t="shared" si="10"/>
        <v>70.997190858667395</v>
      </c>
      <c r="G30" s="32">
        <f t="shared" si="11"/>
        <v>7.0126180257510731</v>
      </c>
      <c r="L30" s="37"/>
      <c r="N30" s="36"/>
    </row>
    <row r="31" spans="1:14" ht="15" customHeight="1" x14ac:dyDescent="0.25">
      <c r="A31" s="34">
        <v>41</v>
      </c>
      <c r="B31" s="35" t="s">
        <v>146</v>
      </c>
      <c r="C31" s="36">
        <v>4336.43</v>
      </c>
      <c r="D31" s="36">
        <f t="shared" ref="D31:E32" si="14">D16</f>
        <v>16600</v>
      </c>
      <c r="E31" s="36">
        <f t="shared" si="14"/>
        <v>3261.6</v>
      </c>
      <c r="F31" s="36">
        <f t="shared" ref="F31" si="15">E31/C31*100</f>
        <v>75.213943266696333</v>
      </c>
      <c r="G31" s="36">
        <f t="shared" ref="G31" si="16">E31/D31*100</f>
        <v>19.648192771084336</v>
      </c>
    </row>
    <row r="32" spans="1:14" ht="15" customHeight="1" x14ac:dyDescent="0.25">
      <c r="A32" s="34">
        <v>42</v>
      </c>
      <c r="B32" s="35" t="s">
        <v>30</v>
      </c>
      <c r="C32" s="36">
        <v>266.39999999999998</v>
      </c>
      <c r="D32" s="37">
        <f t="shared" si="14"/>
        <v>30000</v>
      </c>
      <c r="E32" s="37">
        <f t="shared" si="14"/>
        <v>6.28</v>
      </c>
      <c r="F32" s="36">
        <f t="shared" si="10"/>
        <v>2.3573573573573579</v>
      </c>
      <c r="G32" s="36">
        <f t="shared" si="11"/>
        <v>2.0933333333333335E-2</v>
      </c>
    </row>
    <row r="33" spans="1:7" ht="15" customHeight="1" x14ac:dyDescent="0.25">
      <c r="A33" s="30">
        <v>5</v>
      </c>
      <c r="B33" s="31" t="s">
        <v>48</v>
      </c>
      <c r="C33" s="32">
        <f>C34+C35</f>
        <v>31887.58</v>
      </c>
      <c r="D33" s="33">
        <f>D34+D35</f>
        <v>1414100</v>
      </c>
      <c r="E33" s="32">
        <f>E34+E35</f>
        <v>4004.55</v>
      </c>
      <c r="F33" s="32">
        <f t="shared" si="10"/>
        <v>12.55833776034431</v>
      </c>
      <c r="G33" s="32">
        <f t="shared" si="11"/>
        <v>0.28318718619616717</v>
      </c>
    </row>
    <row r="34" spans="1:7" ht="15" customHeight="1" x14ac:dyDescent="0.25">
      <c r="A34" s="34">
        <v>51</v>
      </c>
      <c r="B34" s="35" t="s">
        <v>29</v>
      </c>
      <c r="C34" s="36">
        <v>31887.58</v>
      </c>
      <c r="D34" s="37">
        <f>D19</f>
        <v>134100</v>
      </c>
      <c r="E34" s="37">
        <f>E19</f>
        <v>4004.55</v>
      </c>
      <c r="F34" s="36">
        <f t="shared" si="10"/>
        <v>12.55833776034431</v>
      </c>
      <c r="G34" s="36">
        <f t="shared" si="11"/>
        <v>2.9862416107382552</v>
      </c>
    </row>
    <row r="35" spans="1:7" ht="15" customHeight="1" x14ac:dyDescent="0.25">
      <c r="A35" s="34">
        <v>52</v>
      </c>
      <c r="B35" s="35" t="s">
        <v>33</v>
      </c>
      <c r="C35" s="36">
        <f>C20</f>
        <v>0</v>
      </c>
      <c r="D35" s="37">
        <f>D20</f>
        <v>1280000</v>
      </c>
      <c r="E35" s="37">
        <v>0</v>
      </c>
      <c r="F35" s="36"/>
      <c r="G35" s="36">
        <f t="shared" ref="G35" si="17">E35/D35*100</f>
        <v>0</v>
      </c>
    </row>
    <row r="36" spans="1:7" ht="15" customHeight="1" x14ac:dyDescent="0.25">
      <c r="A36" s="30">
        <v>6</v>
      </c>
      <c r="B36" s="31" t="s">
        <v>49</v>
      </c>
      <c r="C36" s="32">
        <f>C37</f>
        <v>0</v>
      </c>
      <c r="D36" s="32">
        <f t="shared" ref="D36:E36" si="18">D37</f>
        <v>1000</v>
      </c>
      <c r="E36" s="32">
        <f t="shared" si="18"/>
        <v>0</v>
      </c>
      <c r="F36" s="32">
        <v>0</v>
      </c>
      <c r="G36" s="32">
        <v>0</v>
      </c>
    </row>
    <row r="37" spans="1:7" ht="15" customHeight="1" x14ac:dyDescent="0.25">
      <c r="A37" s="34">
        <v>61</v>
      </c>
      <c r="B37" s="35" t="s">
        <v>35</v>
      </c>
      <c r="C37" s="36">
        <f>C22</f>
        <v>0</v>
      </c>
      <c r="D37" s="37">
        <f>D22</f>
        <v>1000</v>
      </c>
      <c r="E37" s="37">
        <f>E22</f>
        <v>0</v>
      </c>
      <c r="F37" s="36">
        <v>0</v>
      </c>
      <c r="G37" s="36">
        <v>0</v>
      </c>
    </row>
    <row r="38" spans="1:7" ht="24" x14ac:dyDescent="0.25">
      <c r="A38" s="30">
        <v>7</v>
      </c>
      <c r="B38" s="31" t="s">
        <v>2</v>
      </c>
      <c r="C38" s="32">
        <f>C39</f>
        <v>0</v>
      </c>
      <c r="D38" s="32">
        <f t="shared" ref="D38:E38" si="19">D39</f>
        <v>0</v>
      </c>
      <c r="E38" s="32">
        <f t="shared" si="19"/>
        <v>0</v>
      </c>
      <c r="F38" s="32">
        <v>0</v>
      </c>
      <c r="G38" s="32">
        <v>0</v>
      </c>
    </row>
    <row r="39" spans="1:7" ht="15.75" customHeight="1" x14ac:dyDescent="0.25">
      <c r="A39" s="34">
        <v>71</v>
      </c>
      <c r="B39" s="35" t="s">
        <v>14</v>
      </c>
      <c r="C39" s="36">
        <f>C24</f>
        <v>0</v>
      </c>
      <c r="D39" s="37">
        <f>D24</f>
        <v>0</v>
      </c>
      <c r="E39" s="37">
        <v>0</v>
      </c>
      <c r="F39" s="36">
        <v>0</v>
      </c>
      <c r="G39" s="36">
        <v>0</v>
      </c>
    </row>
    <row r="40" spans="1:7" ht="15.75" customHeight="1" x14ac:dyDescent="0.25">
      <c r="A40" s="34"/>
      <c r="B40" s="35"/>
      <c r="C40" s="36"/>
      <c r="D40" s="36"/>
      <c r="E40" s="36"/>
      <c r="F40" s="36"/>
      <c r="G40" s="36"/>
    </row>
    <row r="41" spans="1:7" x14ac:dyDescent="0.25">
      <c r="A41" s="109"/>
    </row>
    <row r="43" spans="1:7" x14ac:dyDescent="0.25">
      <c r="C43" s="48"/>
      <c r="D43" s="48"/>
      <c r="E43" s="48"/>
    </row>
  </sheetData>
  <mergeCells count="8">
    <mergeCell ref="A9:B9"/>
    <mergeCell ref="A10:B10"/>
    <mergeCell ref="A25:B25"/>
    <mergeCell ref="A1:G1"/>
    <mergeCell ref="A4:G4"/>
    <mergeCell ref="A2:G2"/>
    <mergeCell ref="A6:G6"/>
    <mergeCell ref="A8:B8"/>
  </mergeCells>
  <pageMargins left="0.43307086614173229" right="0.39370078740157483" top="0.74803149606299213" bottom="0.74803149606299213" header="0.31496062992125984" footer="0.31496062992125984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J45"/>
  <sheetViews>
    <sheetView workbookViewId="0">
      <selection activeCell="D42" sqref="D42"/>
    </sheetView>
  </sheetViews>
  <sheetFormatPr defaultRowHeight="15" x14ac:dyDescent="0.25"/>
  <cols>
    <col min="1" max="1" width="43" customWidth="1"/>
    <col min="2" max="4" width="15.7109375" customWidth="1"/>
    <col min="5" max="6" width="10.7109375" customWidth="1"/>
  </cols>
  <sheetData>
    <row r="1" spans="1:10" ht="42" customHeight="1" x14ac:dyDescent="0.25">
      <c r="A1" s="193" t="s">
        <v>459</v>
      </c>
      <c r="B1" s="193"/>
      <c r="C1" s="193"/>
      <c r="D1" s="193"/>
      <c r="E1" s="193"/>
      <c r="F1" s="193"/>
    </row>
    <row r="2" spans="1:10" ht="18" customHeight="1" x14ac:dyDescent="0.25">
      <c r="A2" s="4"/>
      <c r="B2" s="4"/>
      <c r="C2" s="4"/>
      <c r="D2" s="4"/>
      <c r="E2" s="4"/>
      <c r="F2" s="4"/>
    </row>
    <row r="3" spans="1:10" ht="15.75" x14ac:dyDescent="0.25">
      <c r="A3" s="193" t="s">
        <v>23</v>
      </c>
      <c r="B3" s="193"/>
      <c r="C3" s="193"/>
      <c r="D3" s="193"/>
      <c r="E3" s="220"/>
      <c r="F3" s="220"/>
    </row>
    <row r="4" spans="1:10" ht="24" customHeight="1" x14ac:dyDescent="0.25">
      <c r="A4" s="4"/>
      <c r="B4" s="4"/>
      <c r="C4" s="4"/>
      <c r="D4" s="4"/>
      <c r="E4" s="5"/>
      <c r="H4" s="223"/>
      <c r="I4" s="223"/>
      <c r="J4" s="223"/>
    </row>
    <row r="5" spans="1:10" ht="18" customHeight="1" x14ac:dyDescent="0.25">
      <c r="A5" s="193" t="s">
        <v>12</v>
      </c>
      <c r="B5" s="221"/>
      <c r="C5" s="221"/>
      <c r="D5" s="221"/>
      <c r="E5" s="221"/>
      <c r="F5" s="221"/>
    </row>
    <row r="6" spans="1:10" ht="18" x14ac:dyDescent="0.25">
      <c r="A6" s="4"/>
      <c r="B6" s="4"/>
      <c r="C6" s="4"/>
      <c r="D6" s="4"/>
      <c r="E6" s="5"/>
      <c r="F6" s="5"/>
    </row>
    <row r="7" spans="1:10" ht="15.75" x14ac:dyDescent="0.25">
      <c r="A7" s="193" t="s">
        <v>19</v>
      </c>
      <c r="B7" s="222"/>
      <c r="C7" s="222"/>
      <c r="D7" s="222"/>
      <c r="E7" s="222"/>
      <c r="F7" s="222"/>
    </row>
    <row r="8" spans="1:10" ht="18" x14ac:dyDescent="0.25">
      <c r="A8" s="4"/>
      <c r="B8" s="4"/>
      <c r="C8" s="4"/>
      <c r="D8" s="4"/>
      <c r="E8" s="5"/>
      <c r="F8" s="5"/>
    </row>
    <row r="9" spans="1:10" ht="22.5" customHeight="1" x14ac:dyDescent="0.25">
      <c r="A9" s="44" t="s">
        <v>44</v>
      </c>
      <c r="B9" s="174" t="s">
        <v>457</v>
      </c>
      <c r="C9" s="174" t="s">
        <v>80</v>
      </c>
      <c r="D9" s="174" t="s">
        <v>450</v>
      </c>
      <c r="E9" s="45" t="s">
        <v>41</v>
      </c>
      <c r="F9" s="45" t="s">
        <v>43</v>
      </c>
    </row>
    <row r="10" spans="1:10" ht="15.75" customHeight="1" x14ac:dyDescent="0.25">
      <c r="A10" s="40" t="s">
        <v>36</v>
      </c>
      <c r="B10" s="40" t="s">
        <v>37</v>
      </c>
      <c r="C10" s="40" t="s">
        <v>38</v>
      </c>
      <c r="D10" s="40" t="s">
        <v>39</v>
      </c>
      <c r="E10" s="40" t="s">
        <v>40</v>
      </c>
      <c r="F10" s="40" t="s">
        <v>42</v>
      </c>
    </row>
    <row r="11" spans="1:10" ht="15.75" customHeight="1" x14ac:dyDescent="0.25">
      <c r="A11" s="31" t="s">
        <v>51</v>
      </c>
      <c r="B11" s="32">
        <f>B12</f>
        <v>87920.83</v>
      </c>
      <c r="C11" s="32">
        <f t="shared" ref="C11:D11" si="0">C12</f>
        <v>294720</v>
      </c>
      <c r="D11" s="32">
        <f t="shared" si="0"/>
        <v>97598.19</v>
      </c>
      <c r="E11" s="32">
        <f t="shared" ref="E11:E28" si="1">D11/B11*100</f>
        <v>111.00690245986075</v>
      </c>
      <c r="F11" s="32">
        <f t="shared" ref="F11:F28" si="2">D11/C11*100</f>
        <v>33.115563925081432</v>
      </c>
    </row>
    <row r="12" spans="1:10" ht="24" x14ac:dyDescent="0.25">
      <c r="A12" s="35" t="s">
        <v>52</v>
      </c>
      <c r="B12" s="36">
        <v>87920.83</v>
      </c>
      <c r="C12" s="36">
        <v>294720</v>
      </c>
      <c r="D12" s="36">
        <f>97637.7+300-339.51</f>
        <v>97598.19</v>
      </c>
      <c r="E12" s="36">
        <f t="shared" si="1"/>
        <v>111.00690245986075</v>
      </c>
      <c r="F12" s="36">
        <f t="shared" si="2"/>
        <v>33.115563925081432</v>
      </c>
    </row>
    <row r="13" spans="1:10" x14ac:dyDescent="0.25">
      <c r="A13" s="31" t="s">
        <v>53</v>
      </c>
      <c r="B13" s="32">
        <f>B14</f>
        <v>10303.75</v>
      </c>
      <c r="C13" s="32">
        <f>C14</f>
        <v>28850</v>
      </c>
      <c r="D13" s="32">
        <f>D14</f>
        <v>15500</v>
      </c>
      <c r="E13" s="32">
        <f t="shared" si="1"/>
        <v>150.43066844595415</v>
      </c>
      <c r="F13" s="32">
        <f t="shared" si="2"/>
        <v>53.726169844020802</v>
      </c>
    </row>
    <row r="14" spans="1:10" x14ac:dyDescent="0.25">
      <c r="A14" s="35" t="s">
        <v>54</v>
      </c>
      <c r="B14" s="36">
        <v>10303.75</v>
      </c>
      <c r="C14" s="36">
        <v>28850</v>
      </c>
      <c r="D14" s="36">
        <v>15500</v>
      </c>
      <c r="E14" s="36">
        <f t="shared" si="1"/>
        <v>150.43066844595415</v>
      </c>
      <c r="F14" s="36">
        <f t="shared" si="2"/>
        <v>53.726169844020802</v>
      </c>
    </row>
    <row r="15" spans="1:10" x14ac:dyDescent="0.25">
      <c r="A15" s="31" t="s">
        <v>55</v>
      </c>
      <c r="B15" s="32">
        <f>SUM(B16:B17)</f>
        <v>221458.69</v>
      </c>
      <c r="C15" s="32">
        <f>SUM(C16:C17)</f>
        <v>414825</v>
      </c>
      <c r="D15" s="32">
        <f>SUM(D16:D17)</f>
        <v>138964</v>
      </c>
      <c r="E15" s="32">
        <f t="shared" si="1"/>
        <v>62.749400350918719</v>
      </c>
      <c r="F15" s="32">
        <f t="shared" si="2"/>
        <v>33.499427469414812</v>
      </c>
    </row>
    <row r="16" spans="1:10" x14ac:dyDescent="0.25">
      <c r="A16" s="35" t="s">
        <v>323</v>
      </c>
      <c r="B16" s="36">
        <v>2479.54</v>
      </c>
      <c r="C16" s="36">
        <v>10725</v>
      </c>
      <c r="D16" s="36">
        <f>852.47+1025.4</f>
        <v>1877.8700000000001</v>
      </c>
      <c r="E16" s="36">
        <f t="shared" si="1"/>
        <v>75.734612065141121</v>
      </c>
      <c r="F16" s="36">
        <f t="shared" si="2"/>
        <v>17.509277389277393</v>
      </c>
    </row>
    <row r="17" spans="1:6" x14ac:dyDescent="0.25">
      <c r="A17" s="35" t="s">
        <v>56</v>
      </c>
      <c r="B17" s="36">
        <v>218979.15</v>
      </c>
      <c r="C17" s="36">
        <v>404100</v>
      </c>
      <c r="D17" s="36">
        <f>114775.14+22310.99</f>
        <v>137086.13</v>
      </c>
      <c r="E17" s="36">
        <f t="shared" si="1"/>
        <v>62.602366481009732</v>
      </c>
      <c r="F17" s="36">
        <f t="shared" si="2"/>
        <v>33.923813412521653</v>
      </c>
    </row>
    <row r="18" spans="1:6" x14ac:dyDescent="0.25">
      <c r="A18" s="31" t="s">
        <v>57</v>
      </c>
      <c r="B18" s="32">
        <f>SUM(B19:B21)</f>
        <v>18473.29</v>
      </c>
      <c r="C18" s="32">
        <f t="shared" ref="C18:D18" si="3">SUM(C19:C21)</f>
        <v>54150</v>
      </c>
      <c r="D18" s="32">
        <f t="shared" si="3"/>
        <v>53565.96</v>
      </c>
      <c r="E18" s="32">
        <f t="shared" si="1"/>
        <v>289.964375593086</v>
      </c>
      <c r="F18" s="32">
        <f t="shared" si="2"/>
        <v>98.921440443213299</v>
      </c>
    </row>
    <row r="19" spans="1:6" x14ac:dyDescent="0.25">
      <c r="A19" s="35" t="s">
        <v>58</v>
      </c>
      <c r="B19" s="36">
        <v>18128.29</v>
      </c>
      <c r="C19" s="36">
        <v>37150</v>
      </c>
      <c r="D19" s="36">
        <f>14938.63+3136.52</f>
        <v>18075.149999999998</v>
      </c>
      <c r="E19" s="36">
        <f t="shared" si="1"/>
        <v>99.706867001796624</v>
      </c>
      <c r="F19" s="36">
        <f t="shared" si="2"/>
        <v>48.654508748317625</v>
      </c>
    </row>
    <row r="20" spans="1:6" x14ac:dyDescent="0.25">
      <c r="A20" s="35" t="s">
        <v>59</v>
      </c>
      <c r="B20" s="36">
        <v>345</v>
      </c>
      <c r="C20" s="36">
        <v>17000</v>
      </c>
      <c r="D20" s="36">
        <v>35328.93</v>
      </c>
      <c r="E20" s="36">
        <f t="shared" si="1"/>
        <v>10240.269565217392</v>
      </c>
      <c r="F20" s="36">
        <f t="shared" si="2"/>
        <v>207.81723529411767</v>
      </c>
    </row>
    <row r="21" spans="1:6" ht="24" x14ac:dyDescent="0.25">
      <c r="A21" s="35" t="s">
        <v>327</v>
      </c>
      <c r="B21" s="36">
        <v>0</v>
      </c>
      <c r="C21" s="36"/>
      <c r="D21" s="36">
        <v>161.88</v>
      </c>
      <c r="E21" s="36"/>
      <c r="F21" s="36"/>
    </row>
    <row r="22" spans="1:6" ht="15" customHeight="1" x14ac:dyDescent="0.25">
      <c r="A22" s="31" t="s">
        <v>60</v>
      </c>
      <c r="B22" s="32">
        <f>SUM(B23:B26)</f>
        <v>10201.64</v>
      </c>
      <c r="C22" s="32">
        <f t="shared" ref="C22:D22" si="4">SUM(C23:C26)</f>
        <v>453575</v>
      </c>
      <c r="D22" s="32">
        <f t="shared" si="4"/>
        <v>13137.170000000002</v>
      </c>
      <c r="E22" s="32">
        <f t="shared" si="1"/>
        <v>128.77507930097516</v>
      </c>
      <c r="F22" s="32">
        <f t="shared" si="2"/>
        <v>2.896361131014717</v>
      </c>
    </row>
    <row r="23" spans="1:6" x14ac:dyDescent="0.25">
      <c r="A23" s="35" t="s">
        <v>61</v>
      </c>
      <c r="B23" s="36">
        <v>3472.36</v>
      </c>
      <c r="C23" s="36">
        <v>191500</v>
      </c>
      <c r="D23" s="36">
        <v>4652.8100000000004</v>
      </c>
      <c r="E23" s="36">
        <f t="shared" si="1"/>
        <v>133.99561105415339</v>
      </c>
      <c r="F23" s="36">
        <f t="shared" si="2"/>
        <v>2.429665796344648</v>
      </c>
    </row>
    <row r="24" spans="1:6" x14ac:dyDescent="0.25">
      <c r="A24" s="35" t="s">
        <v>62</v>
      </c>
      <c r="B24" s="36">
        <v>138.29</v>
      </c>
      <c r="C24" s="36">
        <v>197050</v>
      </c>
      <c r="D24" s="36">
        <v>107.52</v>
      </c>
      <c r="E24" s="36">
        <f t="shared" si="1"/>
        <v>77.749656518909532</v>
      </c>
      <c r="F24" s="36">
        <f t="shared" si="2"/>
        <v>5.4564831261101239E-2</v>
      </c>
    </row>
    <row r="25" spans="1:6" x14ac:dyDescent="0.25">
      <c r="A25" s="35" t="s">
        <v>63</v>
      </c>
      <c r="B25" s="36">
        <v>6590.99</v>
      </c>
      <c r="C25" s="36">
        <v>51200</v>
      </c>
      <c r="D25" s="36">
        <v>8376.84</v>
      </c>
      <c r="E25" s="36">
        <f t="shared" si="1"/>
        <v>127.09532255397143</v>
      </c>
      <c r="F25" s="36">
        <f t="shared" si="2"/>
        <v>16.361015625</v>
      </c>
    </row>
    <row r="26" spans="1:6" ht="36" x14ac:dyDescent="0.25">
      <c r="A26" s="35" t="s">
        <v>326</v>
      </c>
      <c r="B26" s="36">
        <v>0</v>
      </c>
      <c r="C26" s="36">
        <v>13825</v>
      </c>
      <c r="D26" s="36"/>
      <c r="E26" s="36"/>
      <c r="F26" s="36">
        <f t="shared" si="2"/>
        <v>0</v>
      </c>
    </row>
    <row r="27" spans="1:6" x14ac:dyDescent="0.25">
      <c r="A27" s="31" t="s">
        <v>64</v>
      </c>
      <c r="B27" s="32">
        <f>B28</f>
        <v>4776.0600000000004</v>
      </c>
      <c r="C27" s="32">
        <f>C28</f>
        <v>16600</v>
      </c>
      <c r="D27" s="32">
        <f>D28</f>
        <v>5980.6900000000005</v>
      </c>
      <c r="E27" s="32">
        <f t="shared" si="1"/>
        <v>125.2222543267882</v>
      </c>
      <c r="F27" s="32">
        <f t="shared" si="2"/>
        <v>36.028253012048197</v>
      </c>
    </row>
    <row r="28" spans="1:6" ht="24" x14ac:dyDescent="0.25">
      <c r="A28" s="35" t="s">
        <v>328</v>
      </c>
      <c r="B28" s="36">
        <v>4776.0600000000004</v>
      </c>
      <c r="C28" s="36">
        <v>16600</v>
      </c>
      <c r="D28" s="36">
        <f>1235.44+4745.25</f>
        <v>5980.6900000000005</v>
      </c>
      <c r="E28" s="36">
        <f t="shared" si="1"/>
        <v>125.2222543267882</v>
      </c>
      <c r="F28" s="36">
        <f t="shared" si="2"/>
        <v>36.028253012048197</v>
      </c>
    </row>
    <row r="29" spans="1:6" x14ac:dyDescent="0.25">
      <c r="A29" s="31" t="s">
        <v>65</v>
      </c>
      <c r="B29" s="32">
        <f>B30</f>
        <v>3613.52</v>
      </c>
      <c r="C29" s="32">
        <f t="shared" ref="C29:D29" si="5">C30</f>
        <v>1316300</v>
      </c>
      <c r="D29" s="32">
        <f t="shared" si="5"/>
        <v>21265</v>
      </c>
      <c r="E29" s="32">
        <f t="shared" ref="E29" si="6">D29/B29*100</f>
        <v>588.48435874161487</v>
      </c>
      <c r="F29" s="32">
        <f t="shared" ref="F29" si="7">D29/C29*100</f>
        <v>1.6155131808858165</v>
      </c>
    </row>
    <row r="30" spans="1:6" ht="24" x14ac:dyDescent="0.25">
      <c r="A30" s="35" t="s">
        <v>66</v>
      </c>
      <c r="B30" s="36">
        <v>3613.52</v>
      </c>
      <c r="C30" s="36">
        <v>1316300</v>
      </c>
      <c r="D30" s="36">
        <f>15830+5435</f>
        <v>21265</v>
      </c>
      <c r="E30" s="36">
        <f t="shared" ref="E30:E40" si="8">D30/B30*100</f>
        <v>588.48435874161487</v>
      </c>
      <c r="F30" s="36">
        <f t="shared" ref="F30:F40" si="9">D30/C30*100</f>
        <v>1.6155131808858165</v>
      </c>
    </row>
    <row r="31" spans="1:6" x14ac:dyDescent="0.25">
      <c r="A31" s="31" t="s">
        <v>67</v>
      </c>
      <c r="B31" s="32">
        <f>SUM(B32:B34)</f>
        <v>63248.520000000004</v>
      </c>
      <c r="C31" s="32">
        <f t="shared" ref="C31:D31" si="10">SUM(C32:C34)</f>
        <v>61800</v>
      </c>
      <c r="D31" s="32">
        <f t="shared" si="10"/>
        <v>31456.58</v>
      </c>
      <c r="E31" s="32">
        <f t="shared" si="8"/>
        <v>49.734887077199588</v>
      </c>
      <c r="F31" s="32">
        <f t="shared" si="9"/>
        <v>50.900614886731397</v>
      </c>
    </row>
    <row r="32" spans="1:6" x14ac:dyDescent="0.25">
      <c r="A32" s="35" t="s">
        <v>68</v>
      </c>
      <c r="B32" s="36">
        <v>49256.26</v>
      </c>
      <c r="C32" s="36">
        <f>11900+28100</f>
        <v>40000</v>
      </c>
      <c r="D32" s="36">
        <f>8049.99+1538.65</f>
        <v>9588.64</v>
      </c>
      <c r="E32" s="36">
        <f t="shared" si="8"/>
        <v>19.466845432438433</v>
      </c>
      <c r="F32" s="36">
        <f t="shared" si="9"/>
        <v>23.971599999999999</v>
      </c>
    </row>
    <row r="33" spans="1:6" x14ac:dyDescent="0.25">
      <c r="A33" s="35" t="s">
        <v>329</v>
      </c>
      <c r="B33" s="36">
        <v>9214.76</v>
      </c>
      <c r="C33" s="36">
        <v>16700</v>
      </c>
      <c r="D33" s="36">
        <v>14874.94</v>
      </c>
      <c r="E33" s="36">
        <f t="shared" si="8"/>
        <v>161.4251483489532</v>
      </c>
      <c r="F33" s="36">
        <f t="shared" si="9"/>
        <v>89.071497005988036</v>
      </c>
    </row>
    <row r="34" spans="1:6" ht="24" x14ac:dyDescent="0.25">
      <c r="A34" s="35" t="s">
        <v>324</v>
      </c>
      <c r="B34" s="36">
        <v>4777.5</v>
      </c>
      <c r="C34" s="36">
        <v>5100</v>
      </c>
      <c r="D34" s="36">
        <v>6993</v>
      </c>
      <c r="E34" s="36">
        <f t="shared" si="8"/>
        <v>146.37362637362637</v>
      </c>
      <c r="F34" s="36">
        <f t="shared" si="9"/>
        <v>137.11764705882354</v>
      </c>
    </row>
    <row r="35" spans="1:6" x14ac:dyDescent="0.25">
      <c r="A35" s="31" t="s">
        <v>69</v>
      </c>
      <c r="B35" s="32">
        <f>SUM(B36:B40)</f>
        <v>10487.42</v>
      </c>
      <c r="C35" s="32">
        <f>SUM(C36:C40)</f>
        <v>138500</v>
      </c>
      <c r="D35" s="32">
        <f>SUM(D36:D40)</f>
        <v>60305.049999999996</v>
      </c>
      <c r="E35" s="32">
        <f t="shared" si="8"/>
        <v>575.02274153223573</v>
      </c>
      <c r="F35" s="32">
        <f t="shared" si="9"/>
        <v>43.541552346570391</v>
      </c>
    </row>
    <row r="36" spans="1:6" x14ac:dyDescent="0.25">
      <c r="A36" s="35" t="s">
        <v>325</v>
      </c>
      <c r="B36" s="36">
        <v>79.62</v>
      </c>
      <c r="C36" s="36">
        <v>3800</v>
      </c>
      <c r="D36" s="36">
        <v>400</v>
      </c>
      <c r="E36" s="36">
        <f t="shared" si="8"/>
        <v>502.38633509168551</v>
      </c>
      <c r="F36" s="36">
        <f t="shared" si="9"/>
        <v>10.526315789473683</v>
      </c>
    </row>
    <row r="37" spans="1:6" x14ac:dyDescent="0.25">
      <c r="A37" s="35" t="s">
        <v>330</v>
      </c>
      <c r="B37" s="36">
        <v>5496.02</v>
      </c>
      <c r="C37" s="36">
        <v>116100</v>
      </c>
      <c r="D37" s="36">
        <f>52341.44+3330.35+789.99</f>
        <v>56461.78</v>
      </c>
      <c r="E37" s="36">
        <f t="shared" si="8"/>
        <v>1027.3212251774919</v>
      </c>
      <c r="F37" s="36">
        <f t="shared" si="9"/>
        <v>48.632024117140396</v>
      </c>
    </row>
    <row r="38" spans="1:6" x14ac:dyDescent="0.25">
      <c r="A38" s="35" t="s">
        <v>436</v>
      </c>
      <c r="B38" s="36">
        <v>0</v>
      </c>
      <c r="C38" s="36">
        <v>1950</v>
      </c>
      <c r="D38" s="36">
        <v>90</v>
      </c>
      <c r="E38" s="36"/>
      <c r="F38" s="36">
        <f t="shared" ref="F38:F39" si="11">D38/C38*100</f>
        <v>4.6153846153846159</v>
      </c>
    </row>
    <row r="39" spans="1:6" ht="24" x14ac:dyDescent="0.25">
      <c r="A39" s="35" t="s">
        <v>70</v>
      </c>
      <c r="B39" s="36">
        <v>1084.82</v>
      </c>
      <c r="C39" s="36">
        <v>5900</v>
      </c>
      <c r="D39" s="36"/>
      <c r="E39" s="36">
        <f t="shared" ref="E39" si="12">D39/B39*100</f>
        <v>0</v>
      </c>
      <c r="F39" s="36">
        <f t="shared" si="11"/>
        <v>0</v>
      </c>
    </row>
    <row r="40" spans="1:6" ht="24" x14ac:dyDescent="0.25">
      <c r="A40" s="35" t="s">
        <v>71</v>
      </c>
      <c r="B40" s="36">
        <v>3826.96</v>
      </c>
      <c r="C40" s="36">
        <v>10750</v>
      </c>
      <c r="D40" s="36">
        <v>3353.27</v>
      </c>
      <c r="E40" s="36">
        <f t="shared" si="8"/>
        <v>87.622290277400339</v>
      </c>
      <c r="F40" s="36">
        <f t="shared" si="9"/>
        <v>31.193209302325581</v>
      </c>
    </row>
    <row r="41" spans="1:6" x14ac:dyDescent="0.25">
      <c r="A41" s="41" t="s">
        <v>72</v>
      </c>
      <c r="B41" s="42">
        <f>B11+B13+B15+B18+B22+B29+B31+B35+B27</f>
        <v>430483.72000000003</v>
      </c>
      <c r="C41" s="42">
        <f>C11+C13+C15+C18+C22+C29+C31+C35+C27</f>
        <v>2779320</v>
      </c>
      <c r="D41" s="42">
        <f>D11+D13+D15+D18+D22+D29+D31+D35+D27</f>
        <v>437772.64</v>
      </c>
      <c r="E41" s="42">
        <f>D41/B41*100</f>
        <v>101.69319295047904</v>
      </c>
      <c r="F41" s="42">
        <f>D41/C41*100</f>
        <v>15.751070045910511</v>
      </c>
    </row>
    <row r="45" spans="1:6" x14ac:dyDescent="0.25">
      <c r="C45" s="48"/>
      <c r="D45" s="48"/>
    </row>
  </sheetData>
  <mergeCells count="5">
    <mergeCell ref="A1:F1"/>
    <mergeCell ref="A3:F3"/>
    <mergeCell ref="A5:F5"/>
    <mergeCell ref="A7:F7"/>
    <mergeCell ref="H4:J4"/>
  </mergeCells>
  <pageMargins left="0.7" right="0.7" top="0.75" bottom="0.75" header="0.3" footer="0.3"/>
  <pageSetup paperSize="9" scale="8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G16"/>
  <sheetViews>
    <sheetView workbookViewId="0">
      <selection activeCell="C17" sqref="C17:G17"/>
    </sheetView>
  </sheetViews>
  <sheetFormatPr defaultRowHeight="15" x14ac:dyDescent="0.25"/>
  <cols>
    <col min="1" max="1" width="7.42578125" bestFit="1" customWidth="1"/>
    <col min="2" max="2" width="26.7109375" customWidth="1"/>
    <col min="3" max="3" width="13.140625" customWidth="1"/>
    <col min="4" max="4" width="12.7109375" customWidth="1"/>
    <col min="5" max="5" width="11.28515625" customWidth="1"/>
    <col min="6" max="7" width="10.140625" bestFit="1" customWidth="1"/>
  </cols>
  <sheetData>
    <row r="1" spans="1:7" ht="42" customHeight="1" x14ac:dyDescent="0.25">
      <c r="A1" s="218" t="s">
        <v>460</v>
      </c>
      <c r="B1" s="218"/>
      <c r="C1" s="218"/>
      <c r="D1" s="218"/>
      <c r="E1" s="218"/>
      <c r="F1" s="218"/>
      <c r="G1" s="218"/>
    </row>
    <row r="2" spans="1:7" ht="18" customHeight="1" x14ac:dyDescent="0.25">
      <c r="A2" s="4"/>
      <c r="B2" s="4"/>
      <c r="C2" s="4"/>
      <c r="D2" s="4"/>
      <c r="E2" s="4"/>
      <c r="F2" s="4"/>
      <c r="G2" s="4"/>
    </row>
    <row r="3" spans="1:7" ht="15.75" x14ac:dyDescent="0.25">
      <c r="A3" s="193" t="s">
        <v>23</v>
      </c>
      <c r="B3" s="193"/>
      <c r="C3" s="193"/>
      <c r="D3" s="193"/>
      <c r="E3" s="193"/>
      <c r="F3" s="220"/>
      <c r="G3" s="220"/>
    </row>
    <row r="4" spans="1:7" ht="18" x14ac:dyDescent="0.25">
      <c r="A4" s="4"/>
      <c r="B4" s="4"/>
      <c r="C4" s="4"/>
      <c r="D4" s="4"/>
      <c r="E4" s="4"/>
      <c r="F4" s="5"/>
      <c r="G4" s="5"/>
    </row>
    <row r="5" spans="1:7" ht="18" customHeight="1" x14ac:dyDescent="0.25">
      <c r="A5" s="193" t="s">
        <v>20</v>
      </c>
      <c r="B5" s="221"/>
      <c r="C5" s="221"/>
      <c r="D5" s="221"/>
      <c r="E5" s="221"/>
      <c r="F5" s="221"/>
      <c r="G5" s="221"/>
    </row>
    <row r="6" spans="1:7" ht="18" x14ac:dyDescent="0.25">
      <c r="A6" s="4"/>
      <c r="B6" s="4"/>
      <c r="C6" s="134"/>
      <c r="D6" s="134"/>
      <c r="E6" s="134"/>
      <c r="F6" s="5"/>
      <c r="G6" s="5"/>
    </row>
    <row r="7" spans="1:7" ht="25.5" customHeight="1" x14ac:dyDescent="0.25">
      <c r="A7" s="224" t="s">
        <v>73</v>
      </c>
      <c r="B7" s="225"/>
      <c r="C7" s="175" t="s">
        <v>457</v>
      </c>
      <c r="D7" s="176" t="s">
        <v>80</v>
      </c>
      <c r="E7" s="176" t="s">
        <v>450</v>
      </c>
      <c r="F7" s="53" t="s">
        <v>41</v>
      </c>
      <c r="G7" s="53" t="s">
        <v>43</v>
      </c>
    </row>
    <row r="8" spans="1:7" x14ac:dyDescent="0.25">
      <c r="A8" s="226" t="s">
        <v>36</v>
      </c>
      <c r="B8" s="227"/>
      <c r="C8" s="107" t="s">
        <v>37</v>
      </c>
      <c r="D8" s="108" t="s">
        <v>38</v>
      </c>
      <c r="E8" s="108" t="s">
        <v>39</v>
      </c>
      <c r="F8" s="108" t="s">
        <v>40</v>
      </c>
      <c r="G8" s="108" t="s">
        <v>42</v>
      </c>
    </row>
    <row r="9" spans="1:7" ht="25.5" x14ac:dyDescent="0.25">
      <c r="A9" s="10">
        <v>8</v>
      </c>
      <c r="B9" s="10" t="s">
        <v>21</v>
      </c>
      <c r="C9" s="47">
        <f>C10</f>
        <v>0</v>
      </c>
      <c r="D9" s="47">
        <f t="shared" ref="D9:E9" si="0">D10</f>
        <v>491000</v>
      </c>
      <c r="E9" s="47">
        <f t="shared" si="0"/>
        <v>0</v>
      </c>
      <c r="F9" s="122"/>
      <c r="G9" s="122">
        <f>E9/D9*100</f>
        <v>0</v>
      </c>
    </row>
    <row r="10" spans="1:7" ht="19.5" customHeight="1" x14ac:dyDescent="0.25">
      <c r="A10" s="12">
        <v>84</v>
      </c>
      <c r="B10" s="12" t="s">
        <v>25</v>
      </c>
      <c r="C10" s="47">
        <f>C11</f>
        <v>0</v>
      </c>
      <c r="D10" s="47">
        <f t="shared" ref="D10:E11" si="1">D11</f>
        <v>491000</v>
      </c>
      <c r="E10" s="47">
        <f t="shared" si="1"/>
        <v>0</v>
      </c>
      <c r="F10" s="122"/>
      <c r="G10" s="122">
        <f t="shared" ref="G10:G16" si="2">E10/D10*100</f>
        <v>0</v>
      </c>
    </row>
    <row r="11" spans="1:7" ht="30" customHeight="1" x14ac:dyDescent="0.25">
      <c r="A11" s="12">
        <v>847</v>
      </c>
      <c r="B11" s="12" t="s">
        <v>156</v>
      </c>
      <c r="C11" s="47">
        <f>C12</f>
        <v>0</v>
      </c>
      <c r="D11" s="47">
        <f t="shared" si="1"/>
        <v>491000</v>
      </c>
      <c r="E11" s="47">
        <f t="shared" si="1"/>
        <v>0</v>
      </c>
      <c r="F11" s="122"/>
      <c r="G11" s="122">
        <f t="shared" si="2"/>
        <v>0</v>
      </c>
    </row>
    <row r="12" spans="1:7" ht="29.25" customHeight="1" x14ac:dyDescent="0.25">
      <c r="A12" s="12">
        <v>8471</v>
      </c>
      <c r="B12" s="12" t="s">
        <v>157</v>
      </c>
      <c r="C12" s="47">
        <v>0</v>
      </c>
      <c r="D12" s="47">
        <v>491000</v>
      </c>
      <c r="E12" s="47">
        <v>0</v>
      </c>
      <c r="F12" s="122"/>
      <c r="G12" s="122">
        <f t="shared" si="2"/>
        <v>0</v>
      </c>
    </row>
    <row r="13" spans="1:7" ht="25.5" x14ac:dyDescent="0.25">
      <c r="A13" s="11">
        <v>5</v>
      </c>
      <c r="B13" s="17" t="s">
        <v>22</v>
      </c>
      <c r="C13" s="47">
        <f>C14</f>
        <v>49590.239999999998</v>
      </c>
      <c r="D13" s="47">
        <f t="shared" ref="D13:E15" si="3">D14</f>
        <v>41000</v>
      </c>
      <c r="E13" s="47">
        <f t="shared" si="3"/>
        <v>63535.16</v>
      </c>
      <c r="F13" s="122">
        <f t="shared" ref="F13:F16" si="4">E13/C13*100</f>
        <v>128.1202914121811</v>
      </c>
      <c r="G13" s="122">
        <f t="shared" si="2"/>
        <v>154.96380487804879</v>
      </c>
    </row>
    <row r="14" spans="1:7" ht="25.5" x14ac:dyDescent="0.25">
      <c r="A14" s="12">
        <v>54</v>
      </c>
      <c r="B14" s="18" t="s">
        <v>26</v>
      </c>
      <c r="C14" s="47">
        <f>C15</f>
        <v>49590.239999999998</v>
      </c>
      <c r="D14" s="47">
        <f t="shared" si="3"/>
        <v>41000</v>
      </c>
      <c r="E14" s="47">
        <f t="shared" si="3"/>
        <v>63535.16</v>
      </c>
      <c r="F14" s="122">
        <f t="shared" si="4"/>
        <v>128.1202914121811</v>
      </c>
      <c r="G14" s="122">
        <f t="shared" si="2"/>
        <v>154.96380487804879</v>
      </c>
    </row>
    <row r="15" spans="1:7" ht="25.5" x14ac:dyDescent="0.25">
      <c r="A15" s="12">
        <v>547</v>
      </c>
      <c r="B15" s="18" t="s">
        <v>302</v>
      </c>
      <c r="C15" s="47">
        <f>C16</f>
        <v>49590.239999999998</v>
      </c>
      <c r="D15" s="47">
        <f t="shared" si="3"/>
        <v>41000</v>
      </c>
      <c r="E15" s="47">
        <f t="shared" si="3"/>
        <v>63535.16</v>
      </c>
      <c r="F15" s="122">
        <f t="shared" si="4"/>
        <v>128.1202914121811</v>
      </c>
      <c r="G15" s="122">
        <f t="shared" si="2"/>
        <v>154.96380487804879</v>
      </c>
    </row>
    <row r="16" spans="1:7" ht="38.25" x14ac:dyDescent="0.25">
      <c r="A16" s="12">
        <v>5471</v>
      </c>
      <c r="B16" s="18" t="s">
        <v>303</v>
      </c>
      <c r="C16" s="47">
        <v>49590.239999999998</v>
      </c>
      <c r="D16" s="47">
        <v>41000</v>
      </c>
      <c r="E16" s="47">
        <v>63535.16</v>
      </c>
      <c r="F16" s="122">
        <f t="shared" si="4"/>
        <v>128.1202914121811</v>
      </c>
      <c r="G16" s="122">
        <f t="shared" si="2"/>
        <v>154.96380487804879</v>
      </c>
    </row>
  </sheetData>
  <mergeCells count="5">
    <mergeCell ref="A1:G1"/>
    <mergeCell ref="A3:G3"/>
    <mergeCell ref="A5:G5"/>
    <mergeCell ref="A7:B7"/>
    <mergeCell ref="A8:B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17"/>
  <sheetViews>
    <sheetView workbookViewId="0">
      <selection activeCell="C19" sqref="C19:D19"/>
    </sheetView>
  </sheetViews>
  <sheetFormatPr defaultRowHeight="15" x14ac:dyDescent="0.25"/>
  <cols>
    <col min="1" max="1" width="7.42578125" bestFit="1" customWidth="1"/>
    <col min="2" max="2" width="43.5703125" customWidth="1"/>
    <col min="3" max="4" width="13.28515625" bestFit="1" customWidth="1"/>
    <col min="5" max="5" width="11.140625" bestFit="1" customWidth="1"/>
  </cols>
  <sheetData>
    <row r="1" spans="1:5" ht="49.5" customHeight="1" x14ac:dyDescent="0.25">
      <c r="A1" s="218" t="s">
        <v>460</v>
      </c>
      <c r="B1" s="218"/>
      <c r="C1" s="218"/>
      <c r="D1" s="218"/>
      <c r="E1" s="218"/>
    </row>
    <row r="2" spans="1:5" ht="18" customHeight="1" x14ac:dyDescent="0.25">
      <c r="A2" s="4"/>
      <c r="B2" s="4"/>
      <c r="C2" s="4"/>
      <c r="D2" s="4"/>
      <c r="E2" s="4"/>
    </row>
    <row r="3" spans="1:5" ht="15.75" x14ac:dyDescent="0.25">
      <c r="A3" s="193" t="s">
        <v>23</v>
      </c>
      <c r="B3" s="193"/>
      <c r="C3" s="193"/>
      <c r="D3" s="193"/>
      <c r="E3" s="220"/>
    </row>
    <row r="4" spans="1:5" ht="18" x14ac:dyDescent="0.25">
      <c r="A4" s="4"/>
      <c r="B4" s="4"/>
      <c r="C4" s="4"/>
      <c r="D4" s="4"/>
      <c r="E4" s="5"/>
    </row>
    <row r="5" spans="1:5" ht="18" customHeight="1" x14ac:dyDescent="0.25">
      <c r="A5" s="193" t="s">
        <v>75</v>
      </c>
      <c r="B5" s="221"/>
      <c r="C5" s="221"/>
      <c r="D5" s="221"/>
      <c r="E5" s="221"/>
    </row>
    <row r="6" spans="1:5" ht="18" x14ac:dyDescent="0.25">
      <c r="A6" s="4"/>
      <c r="B6" s="4"/>
      <c r="C6" s="4"/>
      <c r="D6" s="4"/>
      <c r="E6" s="5"/>
    </row>
    <row r="7" spans="1:5" ht="25.5" customHeight="1" x14ac:dyDescent="0.25">
      <c r="A7" s="228" t="s">
        <v>73</v>
      </c>
      <c r="B7" s="228"/>
      <c r="C7" s="177" t="s">
        <v>457</v>
      </c>
      <c r="D7" s="178" t="s">
        <v>450</v>
      </c>
      <c r="E7" s="121" t="s">
        <v>41</v>
      </c>
    </row>
    <row r="8" spans="1:5" x14ac:dyDescent="0.25">
      <c r="A8" s="229" t="s">
        <v>36</v>
      </c>
      <c r="B8" s="229"/>
      <c r="C8" s="102" t="s">
        <v>37</v>
      </c>
      <c r="D8" s="102" t="s">
        <v>39</v>
      </c>
      <c r="E8" s="102" t="s">
        <v>40</v>
      </c>
    </row>
    <row r="9" spans="1:5" x14ac:dyDescent="0.25">
      <c r="A9" s="103">
        <v>8</v>
      </c>
      <c r="B9" s="116" t="s">
        <v>21</v>
      </c>
      <c r="C9" s="101">
        <f t="shared" ref="C9:D11" si="0">C10</f>
        <v>0</v>
      </c>
      <c r="D9" s="101">
        <f t="shared" si="0"/>
        <v>0</v>
      </c>
      <c r="E9" s="100"/>
    </row>
    <row r="10" spans="1:5" x14ac:dyDescent="0.25">
      <c r="A10" s="99">
        <v>84</v>
      </c>
      <c r="B10" s="117" t="s">
        <v>25</v>
      </c>
      <c r="C10" s="101">
        <f t="shared" si="0"/>
        <v>0</v>
      </c>
      <c r="D10" s="101">
        <f t="shared" si="0"/>
        <v>0</v>
      </c>
      <c r="E10" s="100"/>
    </row>
    <row r="11" spans="1:5" x14ac:dyDescent="0.25">
      <c r="A11" s="12">
        <v>847</v>
      </c>
      <c r="B11" s="118" t="s">
        <v>156</v>
      </c>
      <c r="C11" s="115">
        <f t="shared" si="0"/>
        <v>0</v>
      </c>
      <c r="D11" s="115">
        <f t="shared" si="0"/>
        <v>0</v>
      </c>
      <c r="E11" s="9"/>
    </row>
    <row r="12" spans="1:5" x14ac:dyDescent="0.25">
      <c r="A12" s="12">
        <v>8471</v>
      </c>
      <c r="B12" s="118" t="s">
        <v>157</v>
      </c>
      <c r="C12" s="115">
        <f>'Račun financiranja'!C12</f>
        <v>0</v>
      </c>
      <c r="D12" s="115">
        <f>'Račun financiranja'!E12</f>
        <v>0</v>
      </c>
      <c r="E12" s="9"/>
    </row>
    <row r="13" spans="1:5" ht="24" x14ac:dyDescent="0.25">
      <c r="A13" s="104">
        <v>84711</v>
      </c>
      <c r="B13" s="118" t="s">
        <v>437</v>
      </c>
      <c r="C13" s="101">
        <f>C12</f>
        <v>0</v>
      </c>
      <c r="D13" s="101">
        <f>D12</f>
        <v>0</v>
      </c>
      <c r="E13" s="100"/>
    </row>
    <row r="14" spans="1:5" ht="24" x14ac:dyDescent="0.25">
      <c r="A14" s="105">
        <v>5</v>
      </c>
      <c r="B14" s="119" t="s">
        <v>22</v>
      </c>
      <c r="C14" s="101">
        <f t="shared" ref="C14:D16" si="1">C15</f>
        <v>49590.239999999998</v>
      </c>
      <c r="D14" s="101">
        <f t="shared" si="1"/>
        <v>63535.16</v>
      </c>
      <c r="E14" s="100">
        <f t="shared" ref="E14:E17" si="2">D14/C14*100</f>
        <v>128.1202914121811</v>
      </c>
    </row>
    <row r="15" spans="1:5" ht="24" x14ac:dyDescent="0.25">
      <c r="A15" s="99">
        <v>54</v>
      </c>
      <c r="B15" s="120" t="s">
        <v>26</v>
      </c>
      <c r="C15" s="101">
        <f t="shared" si="1"/>
        <v>49590.239999999998</v>
      </c>
      <c r="D15" s="101">
        <f t="shared" si="1"/>
        <v>63535.16</v>
      </c>
      <c r="E15" s="100">
        <f t="shared" si="2"/>
        <v>128.1202914121811</v>
      </c>
    </row>
    <row r="16" spans="1:5" ht="24" x14ac:dyDescent="0.25">
      <c r="A16" s="99">
        <v>547</v>
      </c>
      <c r="B16" s="120" t="s">
        <v>302</v>
      </c>
      <c r="C16" s="101">
        <f t="shared" si="1"/>
        <v>49590.239999999998</v>
      </c>
      <c r="D16" s="101">
        <f t="shared" si="1"/>
        <v>63535.16</v>
      </c>
      <c r="E16" s="100">
        <f t="shared" si="2"/>
        <v>128.1202914121811</v>
      </c>
    </row>
    <row r="17" spans="1:5" ht="24" x14ac:dyDescent="0.25">
      <c r="A17" s="99">
        <v>5471</v>
      </c>
      <c r="B17" s="120" t="s">
        <v>303</v>
      </c>
      <c r="C17" s="101">
        <f>'Račun financiranja'!C16</f>
        <v>49590.239999999998</v>
      </c>
      <c r="D17" s="101">
        <f>'Račun financiranja'!E16</f>
        <v>63535.16</v>
      </c>
      <c r="E17" s="100">
        <f t="shared" si="2"/>
        <v>128.1202914121811</v>
      </c>
    </row>
  </sheetData>
  <mergeCells count="5">
    <mergeCell ref="A1:E1"/>
    <mergeCell ref="A3:E3"/>
    <mergeCell ref="A5:E5"/>
    <mergeCell ref="A7:B7"/>
    <mergeCell ref="A8:B8"/>
  </mergeCell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G16"/>
  <sheetViews>
    <sheetView workbookViewId="0">
      <selection activeCell="G20" sqref="G20"/>
    </sheetView>
  </sheetViews>
  <sheetFormatPr defaultRowHeight="15" x14ac:dyDescent="0.25"/>
  <cols>
    <col min="1" max="1" width="5.28515625" customWidth="1"/>
    <col min="2" max="2" width="27.7109375" bestFit="1" customWidth="1"/>
    <col min="3" max="3" width="10.28515625" bestFit="1" customWidth="1"/>
    <col min="4" max="4" width="12" bestFit="1" customWidth="1"/>
    <col min="5" max="5" width="15.7109375" customWidth="1"/>
    <col min="6" max="7" width="10.42578125" bestFit="1" customWidth="1"/>
  </cols>
  <sheetData>
    <row r="1" spans="1:7" ht="51" customHeight="1" x14ac:dyDescent="0.25">
      <c r="A1" s="218" t="s">
        <v>460</v>
      </c>
      <c r="B1" s="218"/>
      <c r="C1" s="218"/>
      <c r="D1" s="218"/>
      <c r="E1" s="218"/>
      <c r="F1" s="218"/>
      <c r="G1" s="218"/>
    </row>
    <row r="2" spans="1:7" ht="18" x14ac:dyDescent="0.25">
      <c r="A2" s="4"/>
      <c r="B2" s="4"/>
      <c r="C2" s="4"/>
      <c r="D2" s="4"/>
      <c r="E2" s="4"/>
    </row>
    <row r="3" spans="1:7" ht="15.75" customHeight="1" x14ac:dyDescent="0.25">
      <c r="A3" s="193" t="s">
        <v>23</v>
      </c>
      <c r="B3" s="193"/>
      <c r="C3" s="193"/>
      <c r="D3" s="193"/>
      <c r="E3" s="193"/>
      <c r="F3" s="193"/>
      <c r="G3" s="193"/>
    </row>
    <row r="4" spans="1:7" ht="18" x14ac:dyDescent="0.25">
      <c r="A4" s="4"/>
      <c r="B4" s="4"/>
      <c r="C4" s="4"/>
      <c r="D4" s="4"/>
      <c r="E4" s="5"/>
    </row>
    <row r="5" spans="1:7" ht="15.75" customHeight="1" x14ac:dyDescent="0.25">
      <c r="A5" s="193" t="s">
        <v>20</v>
      </c>
      <c r="B5" s="193"/>
      <c r="C5" s="193"/>
      <c r="D5" s="193"/>
      <c r="E5" s="193"/>
      <c r="F5" s="193"/>
      <c r="G5" s="193"/>
    </row>
    <row r="7" spans="1:7" ht="15.75" x14ac:dyDescent="0.25">
      <c r="A7" s="230" t="s">
        <v>81</v>
      </c>
      <c r="B7" s="231"/>
      <c r="C7" s="231"/>
      <c r="D7" s="231"/>
      <c r="E7" s="231"/>
      <c r="F7" s="231"/>
      <c r="G7" s="231"/>
    </row>
    <row r="9" spans="1:7" ht="24" x14ac:dyDescent="0.25">
      <c r="A9" s="232" t="s">
        <v>44</v>
      </c>
      <c r="B9" s="232"/>
      <c r="C9" s="174" t="s">
        <v>457</v>
      </c>
      <c r="D9" s="174" t="s">
        <v>80</v>
      </c>
      <c r="E9" s="174" t="s">
        <v>450</v>
      </c>
      <c r="F9" s="45" t="s">
        <v>41</v>
      </c>
      <c r="G9" s="45" t="s">
        <v>43</v>
      </c>
    </row>
    <row r="10" spans="1:7" ht="15.75" thickBot="1" x14ac:dyDescent="0.3">
      <c r="A10" s="233" t="s">
        <v>36</v>
      </c>
      <c r="B10" s="233"/>
      <c r="C10" s="27" t="s">
        <v>37</v>
      </c>
      <c r="D10" s="27" t="s">
        <v>38</v>
      </c>
      <c r="E10" s="27" t="s">
        <v>39</v>
      </c>
      <c r="F10" s="27" t="s">
        <v>40</v>
      </c>
      <c r="G10" s="27" t="s">
        <v>42</v>
      </c>
    </row>
    <row r="11" spans="1:7" ht="15.75" thickBot="1" x14ac:dyDescent="0.3">
      <c r="A11" s="216" t="s">
        <v>76</v>
      </c>
      <c r="B11" s="216"/>
      <c r="C11" s="29">
        <f t="shared" ref="C11:E12" si="0">C12</f>
        <v>0</v>
      </c>
      <c r="D11" s="29">
        <f t="shared" si="0"/>
        <v>491000</v>
      </c>
      <c r="E11" s="29">
        <f t="shared" si="0"/>
        <v>0</v>
      </c>
      <c r="F11" s="29"/>
      <c r="G11" s="29">
        <f t="shared" ref="G11" si="1">E11/D11*100</f>
        <v>0</v>
      </c>
    </row>
    <row r="12" spans="1:7" x14ac:dyDescent="0.25">
      <c r="A12" s="30">
        <v>8</v>
      </c>
      <c r="B12" s="30" t="s">
        <v>77</v>
      </c>
      <c r="C12" s="32">
        <f t="shared" si="0"/>
        <v>0</v>
      </c>
      <c r="D12" s="32">
        <f t="shared" si="0"/>
        <v>491000</v>
      </c>
      <c r="E12" s="32">
        <f t="shared" si="0"/>
        <v>0</v>
      </c>
      <c r="F12" s="32"/>
      <c r="G12" s="32">
        <f>E12/D12*100</f>
        <v>0</v>
      </c>
    </row>
    <row r="13" spans="1:7" ht="15.75" thickBot="1" x14ac:dyDescent="0.3">
      <c r="A13" s="34">
        <v>81</v>
      </c>
      <c r="B13" s="34" t="s">
        <v>78</v>
      </c>
      <c r="C13" s="36">
        <f>'Račun finan. analitički'!C9</f>
        <v>0</v>
      </c>
      <c r="D13" s="36">
        <f>'Račun financiranja'!D9</f>
        <v>491000</v>
      </c>
      <c r="E13" s="36">
        <f>'Račun financiranja'!E9</f>
        <v>0</v>
      </c>
      <c r="F13" s="38"/>
      <c r="G13" s="38">
        <f t="shared" ref="G13:G16" si="2">E13/D13*100</f>
        <v>0</v>
      </c>
    </row>
    <row r="14" spans="1:7" ht="15.75" thickBot="1" x14ac:dyDescent="0.3">
      <c r="A14" s="217" t="s">
        <v>79</v>
      </c>
      <c r="B14" s="217"/>
      <c r="C14" s="39">
        <f t="shared" ref="C14:E15" si="3">C15</f>
        <v>49590.239999999998</v>
      </c>
      <c r="D14" s="39">
        <f t="shared" si="3"/>
        <v>41000</v>
      </c>
      <c r="E14" s="39">
        <f t="shared" si="3"/>
        <v>63535.16</v>
      </c>
      <c r="F14" s="29">
        <f>E14/C14*100</f>
        <v>128.1202914121811</v>
      </c>
      <c r="G14" s="29">
        <f t="shared" si="2"/>
        <v>154.96380487804879</v>
      </c>
    </row>
    <row r="15" spans="1:7" x14ac:dyDescent="0.25">
      <c r="A15" s="30">
        <v>1</v>
      </c>
      <c r="B15" s="31" t="s">
        <v>46</v>
      </c>
      <c r="C15" s="32">
        <f t="shared" si="3"/>
        <v>49590.239999999998</v>
      </c>
      <c r="D15" s="32">
        <f t="shared" si="3"/>
        <v>41000</v>
      </c>
      <c r="E15" s="32">
        <f t="shared" si="3"/>
        <v>63535.16</v>
      </c>
      <c r="F15" s="32">
        <f t="shared" ref="F15:F16" si="4">E15/C15*100</f>
        <v>128.1202914121811</v>
      </c>
      <c r="G15" s="32">
        <f t="shared" si="2"/>
        <v>154.96380487804879</v>
      </c>
    </row>
    <row r="16" spans="1:7" x14ac:dyDescent="0.25">
      <c r="A16" s="34">
        <v>11</v>
      </c>
      <c r="B16" s="35" t="s">
        <v>13</v>
      </c>
      <c r="C16" s="36">
        <f>'Račun financiranja'!C13</f>
        <v>49590.239999999998</v>
      </c>
      <c r="D16" s="36">
        <f>'Račun financiranja'!D13</f>
        <v>41000</v>
      </c>
      <c r="E16" s="36">
        <f>'Račun financiranja'!E13</f>
        <v>63535.16</v>
      </c>
      <c r="F16" s="36">
        <f t="shared" si="4"/>
        <v>128.1202914121811</v>
      </c>
      <c r="G16" s="36">
        <f t="shared" si="2"/>
        <v>154.96380487804879</v>
      </c>
    </row>
  </sheetData>
  <mergeCells count="8">
    <mergeCell ref="A14:B14"/>
    <mergeCell ref="A7:G7"/>
    <mergeCell ref="A5:G5"/>
    <mergeCell ref="A3:G3"/>
    <mergeCell ref="A1:G1"/>
    <mergeCell ref="A9:B9"/>
    <mergeCell ref="A10:B10"/>
    <mergeCell ref="A11:B11"/>
  </mergeCells>
  <pageMargins left="0.51181102362204722" right="0.51181102362204722" top="0.74803149606299213" bottom="0.74803149606299213" header="0.31496062992125984" footer="0.31496062992125984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2"/>
  </sheetPr>
  <dimension ref="A1:GX447"/>
  <sheetViews>
    <sheetView zoomScaleNormal="100" workbookViewId="0">
      <selection activeCell="M41" sqref="M41"/>
    </sheetView>
  </sheetViews>
  <sheetFormatPr defaultRowHeight="12.75" x14ac:dyDescent="0.2"/>
  <cols>
    <col min="1" max="1" width="3.7109375" style="181" customWidth="1"/>
    <col min="2" max="2" width="3" style="181" customWidth="1"/>
    <col min="3" max="3" width="4" style="181" customWidth="1"/>
    <col min="4" max="4" width="5" style="181" customWidth="1"/>
    <col min="5" max="5" width="9.5703125" style="179" customWidth="1"/>
    <col min="6" max="6" width="44.42578125" style="179" customWidth="1"/>
    <col min="7" max="7" width="13.85546875" style="58" customWidth="1"/>
    <col min="8" max="8" width="12.85546875" style="58" customWidth="1"/>
    <col min="9" max="9" width="12.7109375" style="181" customWidth="1"/>
    <col min="10" max="10" width="13.7109375" style="58" customWidth="1"/>
    <col min="11" max="185" width="9.140625" style="76" customWidth="1"/>
    <col min="186" max="249" width="9.140625" style="180"/>
    <col min="250" max="250" width="3.7109375" style="180" customWidth="1"/>
    <col min="251" max="251" width="3" style="180" customWidth="1"/>
    <col min="252" max="252" width="4" style="180" customWidth="1"/>
    <col min="253" max="253" width="5" style="180" customWidth="1"/>
    <col min="254" max="254" width="9.5703125" style="180" customWidth="1"/>
    <col min="255" max="255" width="44.42578125" style="180" customWidth="1"/>
    <col min="256" max="256" width="13.85546875" style="180" customWidth="1"/>
    <col min="257" max="257" width="12.85546875" style="180" customWidth="1"/>
    <col min="258" max="258" width="12.7109375" style="180" customWidth="1"/>
    <col min="259" max="259" width="13.7109375" style="180" customWidth="1"/>
    <col min="260" max="441" width="9.140625" style="180" customWidth="1"/>
    <col min="442" max="505" width="9.140625" style="180"/>
    <col min="506" max="506" width="3.7109375" style="180" customWidth="1"/>
    <col min="507" max="507" width="3" style="180" customWidth="1"/>
    <col min="508" max="508" width="4" style="180" customWidth="1"/>
    <col min="509" max="509" width="5" style="180" customWidth="1"/>
    <col min="510" max="510" width="9.5703125" style="180" customWidth="1"/>
    <col min="511" max="511" width="44.42578125" style="180" customWidth="1"/>
    <col min="512" max="512" width="13.85546875" style="180" customWidth="1"/>
    <col min="513" max="513" width="12.85546875" style="180" customWidth="1"/>
    <col min="514" max="514" width="12.7109375" style="180" customWidth="1"/>
    <col min="515" max="515" width="13.7109375" style="180" customWidth="1"/>
    <col min="516" max="697" width="9.140625" style="180" customWidth="1"/>
    <col min="698" max="761" width="9.140625" style="180"/>
    <col min="762" max="762" width="3.7109375" style="180" customWidth="1"/>
    <col min="763" max="763" width="3" style="180" customWidth="1"/>
    <col min="764" max="764" width="4" style="180" customWidth="1"/>
    <col min="765" max="765" width="5" style="180" customWidth="1"/>
    <col min="766" max="766" width="9.5703125" style="180" customWidth="1"/>
    <col min="767" max="767" width="44.42578125" style="180" customWidth="1"/>
    <col min="768" max="768" width="13.85546875" style="180" customWidth="1"/>
    <col min="769" max="769" width="12.85546875" style="180" customWidth="1"/>
    <col min="770" max="770" width="12.7109375" style="180" customWidth="1"/>
    <col min="771" max="771" width="13.7109375" style="180" customWidth="1"/>
    <col min="772" max="953" width="9.140625" style="180" customWidth="1"/>
    <col min="954" max="1017" width="9.140625" style="180"/>
    <col min="1018" max="1018" width="3.7109375" style="180" customWidth="1"/>
    <col min="1019" max="1019" width="3" style="180" customWidth="1"/>
    <col min="1020" max="1020" width="4" style="180" customWidth="1"/>
    <col min="1021" max="1021" width="5" style="180" customWidth="1"/>
    <col min="1022" max="1022" width="9.5703125" style="180" customWidth="1"/>
    <col min="1023" max="1023" width="44.42578125" style="180" customWidth="1"/>
    <col min="1024" max="1024" width="13.85546875" style="180" customWidth="1"/>
    <col min="1025" max="1025" width="12.85546875" style="180" customWidth="1"/>
    <col min="1026" max="1026" width="12.7109375" style="180" customWidth="1"/>
    <col min="1027" max="1027" width="13.7109375" style="180" customWidth="1"/>
    <col min="1028" max="1209" width="9.140625" style="180" customWidth="1"/>
    <col min="1210" max="1273" width="9.140625" style="180"/>
    <col min="1274" max="1274" width="3.7109375" style="180" customWidth="1"/>
    <col min="1275" max="1275" width="3" style="180" customWidth="1"/>
    <col min="1276" max="1276" width="4" style="180" customWidth="1"/>
    <col min="1277" max="1277" width="5" style="180" customWidth="1"/>
    <col min="1278" max="1278" width="9.5703125" style="180" customWidth="1"/>
    <col min="1279" max="1279" width="44.42578125" style="180" customWidth="1"/>
    <col min="1280" max="1280" width="13.85546875" style="180" customWidth="1"/>
    <col min="1281" max="1281" width="12.85546875" style="180" customWidth="1"/>
    <col min="1282" max="1282" width="12.7109375" style="180" customWidth="1"/>
    <col min="1283" max="1283" width="13.7109375" style="180" customWidth="1"/>
    <col min="1284" max="1465" width="9.140625" style="180" customWidth="1"/>
    <col min="1466" max="1529" width="9.140625" style="180"/>
    <col min="1530" max="1530" width="3.7109375" style="180" customWidth="1"/>
    <col min="1531" max="1531" width="3" style="180" customWidth="1"/>
    <col min="1532" max="1532" width="4" style="180" customWidth="1"/>
    <col min="1533" max="1533" width="5" style="180" customWidth="1"/>
    <col min="1534" max="1534" width="9.5703125" style="180" customWidth="1"/>
    <col min="1535" max="1535" width="44.42578125" style="180" customWidth="1"/>
    <col min="1536" max="1536" width="13.85546875" style="180" customWidth="1"/>
    <col min="1537" max="1537" width="12.85546875" style="180" customWidth="1"/>
    <col min="1538" max="1538" width="12.7109375" style="180" customWidth="1"/>
    <col min="1539" max="1539" width="13.7109375" style="180" customWidth="1"/>
    <col min="1540" max="1721" width="9.140625" style="180" customWidth="1"/>
    <col min="1722" max="1785" width="9.140625" style="180"/>
    <col min="1786" max="1786" width="3.7109375" style="180" customWidth="1"/>
    <col min="1787" max="1787" width="3" style="180" customWidth="1"/>
    <col min="1788" max="1788" width="4" style="180" customWidth="1"/>
    <col min="1789" max="1789" width="5" style="180" customWidth="1"/>
    <col min="1790" max="1790" width="9.5703125" style="180" customWidth="1"/>
    <col min="1791" max="1791" width="44.42578125" style="180" customWidth="1"/>
    <col min="1792" max="1792" width="13.85546875" style="180" customWidth="1"/>
    <col min="1793" max="1793" width="12.85546875" style="180" customWidth="1"/>
    <col min="1794" max="1794" width="12.7109375" style="180" customWidth="1"/>
    <col min="1795" max="1795" width="13.7109375" style="180" customWidth="1"/>
    <col min="1796" max="1977" width="9.140625" style="180" customWidth="1"/>
    <col min="1978" max="2041" width="9.140625" style="180"/>
    <col min="2042" max="2042" width="3.7109375" style="180" customWidth="1"/>
    <col min="2043" max="2043" width="3" style="180" customWidth="1"/>
    <col min="2044" max="2044" width="4" style="180" customWidth="1"/>
    <col min="2045" max="2045" width="5" style="180" customWidth="1"/>
    <col min="2046" max="2046" width="9.5703125" style="180" customWidth="1"/>
    <col min="2047" max="2047" width="44.42578125" style="180" customWidth="1"/>
    <col min="2048" max="2048" width="13.85546875" style="180" customWidth="1"/>
    <col min="2049" max="2049" width="12.85546875" style="180" customWidth="1"/>
    <col min="2050" max="2050" width="12.7109375" style="180" customWidth="1"/>
    <col min="2051" max="2051" width="13.7109375" style="180" customWidth="1"/>
    <col min="2052" max="2233" width="9.140625" style="180" customWidth="1"/>
    <col min="2234" max="2297" width="9.140625" style="180"/>
    <col min="2298" max="2298" width="3.7109375" style="180" customWidth="1"/>
    <col min="2299" max="2299" width="3" style="180" customWidth="1"/>
    <col min="2300" max="2300" width="4" style="180" customWidth="1"/>
    <col min="2301" max="2301" width="5" style="180" customWidth="1"/>
    <col min="2302" max="2302" width="9.5703125" style="180" customWidth="1"/>
    <col min="2303" max="2303" width="44.42578125" style="180" customWidth="1"/>
    <col min="2304" max="2304" width="13.85546875" style="180" customWidth="1"/>
    <col min="2305" max="2305" width="12.85546875" style="180" customWidth="1"/>
    <col min="2306" max="2306" width="12.7109375" style="180" customWidth="1"/>
    <col min="2307" max="2307" width="13.7109375" style="180" customWidth="1"/>
    <col min="2308" max="2489" width="9.140625" style="180" customWidth="1"/>
    <col min="2490" max="2553" width="9.140625" style="180"/>
    <col min="2554" max="2554" width="3.7109375" style="180" customWidth="1"/>
    <col min="2555" max="2555" width="3" style="180" customWidth="1"/>
    <col min="2556" max="2556" width="4" style="180" customWidth="1"/>
    <col min="2557" max="2557" width="5" style="180" customWidth="1"/>
    <col min="2558" max="2558" width="9.5703125" style="180" customWidth="1"/>
    <col min="2559" max="2559" width="44.42578125" style="180" customWidth="1"/>
    <col min="2560" max="2560" width="13.85546875" style="180" customWidth="1"/>
    <col min="2561" max="2561" width="12.85546875" style="180" customWidth="1"/>
    <col min="2562" max="2562" width="12.7109375" style="180" customWidth="1"/>
    <col min="2563" max="2563" width="13.7109375" style="180" customWidth="1"/>
    <col min="2564" max="2745" width="9.140625" style="180" customWidth="1"/>
    <col min="2746" max="2809" width="9.140625" style="180"/>
    <col min="2810" max="2810" width="3.7109375" style="180" customWidth="1"/>
    <col min="2811" max="2811" width="3" style="180" customWidth="1"/>
    <col min="2812" max="2812" width="4" style="180" customWidth="1"/>
    <col min="2813" max="2813" width="5" style="180" customWidth="1"/>
    <col min="2814" max="2814" width="9.5703125" style="180" customWidth="1"/>
    <col min="2815" max="2815" width="44.42578125" style="180" customWidth="1"/>
    <col min="2816" max="2816" width="13.85546875" style="180" customWidth="1"/>
    <col min="2817" max="2817" width="12.85546875" style="180" customWidth="1"/>
    <col min="2818" max="2818" width="12.7109375" style="180" customWidth="1"/>
    <col min="2819" max="2819" width="13.7109375" style="180" customWidth="1"/>
    <col min="2820" max="3001" width="9.140625" style="180" customWidth="1"/>
    <col min="3002" max="3065" width="9.140625" style="180"/>
    <col min="3066" max="3066" width="3.7109375" style="180" customWidth="1"/>
    <col min="3067" max="3067" width="3" style="180" customWidth="1"/>
    <col min="3068" max="3068" width="4" style="180" customWidth="1"/>
    <col min="3069" max="3069" width="5" style="180" customWidth="1"/>
    <col min="3070" max="3070" width="9.5703125" style="180" customWidth="1"/>
    <col min="3071" max="3071" width="44.42578125" style="180" customWidth="1"/>
    <col min="3072" max="3072" width="13.85546875" style="180" customWidth="1"/>
    <col min="3073" max="3073" width="12.85546875" style="180" customWidth="1"/>
    <col min="3074" max="3074" width="12.7109375" style="180" customWidth="1"/>
    <col min="3075" max="3075" width="13.7109375" style="180" customWidth="1"/>
    <col min="3076" max="3257" width="9.140625" style="180" customWidth="1"/>
    <col min="3258" max="3321" width="9.140625" style="180"/>
    <col min="3322" max="3322" width="3.7109375" style="180" customWidth="1"/>
    <col min="3323" max="3323" width="3" style="180" customWidth="1"/>
    <col min="3324" max="3324" width="4" style="180" customWidth="1"/>
    <col min="3325" max="3325" width="5" style="180" customWidth="1"/>
    <col min="3326" max="3326" width="9.5703125" style="180" customWidth="1"/>
    <col min="3327" max="3327" width="44.42578125" style="180" customWidth="1"/>
    <col min="3328" max="3328" width="13.85546875" style="180" customWidth="1"/>
    <col min="3329" max="3329" width="12.85546875" style="180" customWidth="1"/>
    <col min="3330" max="3330" width="12.7109375" style="180" customWidth="1"/>
    <col min="3331" max="3331" width="13.7109375" style="180" customWidth="1"/>
    <col min="3332" max="3513" width="9.140625" style="180" customWidth="1"/>
    <col min="3514" max="3577" width="9.140625" style="180"/>
    <col min="3578" max="3578" width="3.7109375" style="180" customWidth="1"/>
    <col min="3579" max="3579" width="3" style="180" customWidth="1"/>
    <col min="3580" max="3580" width="4" style="180" customWidth="1"/>
    <col min="3581" max="3581" width="5" style="180" customWidth="1"/>
    <col min="3582" max="3582" width="9.5703125" style="180" customWidth="1"/>
    <col min="3583" max="3583" width="44.42578125" style="180" customWidth="1"/>
    <col min="3584" max="3584" width="13.85546875" style="180" customWidth="1"/>
    <col min="3585" max="3585" width="12.85546875" style="180" customWidth="1"/>
    <col min="3586" max="3586" width="12.7109375" style="180" customWidth="1"/>
    <col min="3587" max="3587" width="13.7109375" style="180" customWidth="1"/>
    <col min="3588" max="3769" width="9.140625" style="180" customWidth="1"/>
    <col min="3770" max="3833" width="9.140625" style="180"/>
    <col min="3834" max="3834" width="3.7109375" style="180" customWidth="1"/>
    <col min="3835" max="3835" width="3" style="180" customWidth="1"/>
    <col min="3836" max="3836" width="4" style="180" customWidth="1"/>
    <col min="3837" max="3837" width="5" style="180" customWidth="1"/>
    <col min="3838" max="3838" width="9.5703125" style="180" customWidth="1"/>
    <col min="3839" max="3839" width="44.42578125" style="180" customWidth="1"/>
    <col min="3840" max="3840" width="13.85546875" style="180" customWidth="1"/>
    <col min="3841" max="3841" width="12.85546875" style="180" customWidth="1"/>
    <col min="3842" max="3842" width="12.7109375" style="180" customWidth="1"/>
    <col min="3843" max="3843" width="13.7109375" style="180" customWidth="1"/>
    <col min="3844" max="4025" width="9.140625" style="180" customWidth="1"/>
    <col min="4026" max="4089" width="9.140625" style="180"/>
    <col min="4090" max="4090" width="3.7109375" style="180" customWidth="1"/>
    <col min="4091" max="4091" width="3" style="180" customWidth="1"/>
    <col min="4092" max="4092" width="4" style="180" customWidth="1"/>
    <col min="4093" max="4093" width="5" style="180" customWidth="1"/>
    <col min="4094" max="4094" width="9.5703125" style="180" customWidth="1"/>
    <col min="4095" max="4095" width="44.42578125" style="180" customWidth="1"/>
    <col min="4096" max="4096" width="13.85546875" style="180" customWidth="1"/>
    <col min="4097" max="4097" width="12.85546875" style="180" customWidth="1"/>
    <col min="4098" max="4098" width="12.7109375" style="180" customWidth="1"/>
    <col min="4099" max="4099" width="13.7109375" style="180" customWidth="1"/>
    <col min="4100" max="4281" width="9.140625" style="180" customWidth="1"/>
    <col min="4282" max="4345" width="9.140625" style="180"/>
    <col min="4346" max="4346" width="3.7109375" style="180" customWidth="1"/>
    <col min="4347" max="4347" width="3" style="180" customWidth="1"/>
    <col min="4348" max="4348" width="4" style="180" customWidth="1"/>
    <col min="4349" max="4349" width="5" style="180" customWidth="1"/>
    <col min="4350" max="4350" width="9.5703125" style="180" customWidth="1"/>
    <col min="4351" max="4351" width="44.42578125" style="180" customWidth="1"/>
    <col min="4352" max="4352" width="13.85546875" style="180" customWidth="1"/>
    <col min="4353" max="4353" width="12.85546875" style="180" customWidth="1"/>
    <col min="4354" max="4354" width="12.7109375" style="180" customWidth="1"/>
    <col min="4355" max="4355" width="13.7109375" style="180" customWidth="1"/>
    <col min="4356" max="4537" width="9.140625" style="180" customWidth="1"/>
    <col min="4538" max="4601" width="9.140625" style="180"/>
    <col min="4602" max="4602" width="3.7109375" style="180" customWidth="1"/>
    <col min="4603" max="4603" width="3" style="180" customWidth="1"/>
    <col min="4604" max="4604" width="4" style="180" customWidth="1"/>
    <col min="4605" max="4605" width="5" style="180" customWidth="1"/>
    <col min="4606" max="4606" width="9.5703125" style="180" customWidth="1"/>
    <col min="4607" max="4607" width="44.42578125" style="180" customWidth="1"/>
    <col min="4608" max="4608" width="13.85546875" style="180" customWidth="1"/>
    <col min="4609" max="4609" width="12.85546875" style="180" customWidth="1"/>
    <col min="4610" max="4610" width="12.7109375" style="180" customWidth="1"/>
    <col min="4611" max="4611" width="13.7109375" style="180" customWidth="1"/>
    <col min="4612" max="4793" width="9.140625" style="180" customWidth="1"/>
    <col min="4794" max="4857" width="9.140625" style="180"/>
    <col min="4858" max="4858" width="3.7109375" style="180" customWidth="1"/>
    <col min="4859" max="4859" width="3" style="180" customWidth="1"/>
    <col min="4860" max="4860" width="4" style="180" customWidth="1"/>
    <col min="4861" max="4861" width="5" style="180" customWidth="1"/>
    <col min="4862" max="4862" width="9.5703125" style="180" customWidth="1"/>
    <col min="4863" max="4863" width="44.42578125" style="180" customWidth="1"/>
    <col min="4864" max="4864" width="13.85546875" style="180" customWidth="1"/>
    <col min="4865" max="4865" width="12.85546875" style="180" customWidth="1"/>
    <col min="4866" max="4866" width="12.7109375" style="180" customWidth="1"/>
    <col min="4867" max="4867" width="13.7109375" style="180" customWidth="1"/>
    <col min="4868" max="5049" width="9.140625" style="180" customWidth="1"/>
    <col min="5050" max="5113" width="9.140625" style="180"/>
    <col min="5114" max="5114" width="3.7109375" style="180" customWidth="1"/>
    <col min="5115" max="5115" width="3" style="180" customWidth="1"/>
    <col min="5116" max="5116" width="4" style="180" customWidth="1"/>
    <col min="5117" max="5117" width="5" style="180" customWidth="1"/>
    <col min="5118" max="5118" width="9.5703125" style="180" customWidth="1"/>
    <col min="5119" max="5119" width="44.42578125" style="180" customWidth="1"/>
    <col min="5120" max="5120" width="13.85546875" style="180" customWidth="1"/>
    <col min="5121" max="5121" width="12.85546875" style="180" customWidth="1"/>
    <col min="5122" max="5122" width="12.7109375" style="180" customWidth="1"/>
    <col min="5123" max="5123" width="13.7109375" style="180" customWidth="1"/>
    <col min="5124" max="5305" width="9.140625" style="180" customWidth="1"/>
    <col min="5306" max="5369" width="9.140625" style="180"/>
    <col min="5370" max="5370" width="3.7109375" style="180" customWidth="1"/>
    <col min="5371" max="5371" width="3" style="180" customWidth="1"/>
    <col min="5372" max="5372" width="4" style="180" customWidth="1"/>
    <col min="5373" max="5373" width="5" style="180" customWidth="1"/>
    <col min="5374" max="5374" width="9.5703125" style="180" customWidth="1"/>
    <col min="5375" max="5375" width="44.42578125" style="180" customWidth="1"/>
    <col min="5376" max="5376" width="13.85546875" style="180" customWidth="1"/>
    <col min="5377" max="5377" width="12.85546875" style="180" customWidth="1"/>
    <col min="5378" max="5378" width="12.7109375" style="180" customWidth="1"/>
    <col min="5379" max="5379" width="13.7109375" style="180" customWidth="1"/>
    <col min="5380" max="5561" width="9.140625" style="180" customWidth="1"/>
    <col min="5562" max="5625" width="9.140625" style="180"/>
    <col min="5626" max="5626" width="3.7109375" style="180" customWidth="1"/>
    <col min="5627" max="5627" width="3" style="180" customWidth="1"/>
    <col min="5628" max="5628" width="4" style="180" customWidth="1"/>
    <col min="5629" max="5629" width="5" style="180" customWidth="1"/>
    <col min="5630" max="5630" width="9.5703125" style="180" customWidth="1"/>
    <col min="5631" max="5631" width="44.42578125" style="180" customWidth="1"/>
    <col min="5632" max="5632" width="13.85546875" style="180" customWidth="1"/>
    <col min="5633" max="5633" width="12.85546875" style="180" customWidth="1"/>
    <col min="5634" max="5634" width="12.7109375" style="180" customWidth="1"/>
    <col min="5635" max="5635" width="13.7109375" style="180" customWidth="1"/>
    <col min="5636" max="5817" width="9.140625" style="180" customWidth="1"/>
    <col min="5818" max="5881" width="9.140625" style="180"/>
    <col min="5882" max="5882" width="3.7109375" style="180" customWidth="1"/>
    <col min="5883" max="5883" width="3" style="180" customWidth="1"/>
    <col min="5884" max="5884" width="4" style="180" customWidth="1"/>
    <col min="5885" max="5885" width="5" style="180" customWidth="1"/>
    <col min="5886" max="5886" width="9.5703125" style="180" customWidth="1"/>
    <col min="5887" max="5887" width="44.42578125" style="180" customWidth="1"/>
    <col min="5888" max="5888" width="13.85546875" style="180" customWidth="1"/>
    <col min="5889" max="5889" width="12.85546875" style="180" customWidth="1"/>
    <col min="5890" max="5890" width="12.7109375" style="180" customWidth="1"/>
    <col min="5891" max="5891" width="13.7109375" style="180" customWidth="1"/>
    <col min="5892" max="6073" width="9.140625" style="180" customWidth="1"/>
    <col min="6074" max="6137" width="9.140625" style="180"/>
    <col min="6138" max="6138" width="3.7109375" style="180" customWidth="1"/>
    <col min="6139" max="6139" width="3" style="180" customWidth="1"/>
    <col min="6140" max="6140" width="4" style="180" customWidth="1"/>
    <col min="6141" max="6141" width="5" style="180" customWidth="1"/>
    <col min="6142" max="6142" width="9.5703125" style="180" customWidth="1"/>
    <col min="6143" max="6143" width="44.42578125" style="180" customWidth="1"/>
    <col min="6144" max="6144" width="13.85546875" style="180" customWidth="1"/>
    <col min="6145" max="6145" width="12.85546875" style="180" customWidth="1"/>
    <col min="6146" max="6146" width="12.7109375" style="180" customWidth="1"/>
    <col min="6147" max="6147" width="13.7109375" style="180" customWidth="1"/>
    <col min="6148" max="6329" width="9.140625" style="180" customWidth="1"/>
    <col min="6330" max="6393" width="9.140625" style="180"/>
    <col min="6394" max="6394" width="3.7109375" style="180" customWidth="1"/>
    <col min="6395" max="6395" width="3" style="180" customWidth="1"/>
    <col min="6396" max="6396" width="4" style="180" customWidth="1"/>
    <col min="6397" max="6397" width="5" style="180" customWidth="1"/>
    <col min="6398" max="6398" width="9.5703125" style="180" customWidth="1"/>
    <col min="6399" max="6399" width="44.42578125" style="180" customWidth="1"/>
    <col min="6400" max="6400" width="13.85546875" style="180" customWidth="1"/>
    <col min="6401" max="6401" width="12.85546875" style="180" customWidth="1"/>
    <col min="6402" max="6402" width="12.7109375" style="180" customWidth="1"/>
    <col min="6403" max="6403" width="13.7109375" style="180" customWidth="1"/>
    <col min="6404" max="6585" width="9.140625" style="180" customWidth="1"/>
    <col min="6586" max="6649" width="9.140625" style="180"/>
    <col min="6650" max="6650" width="3.7109375" style="180" customWidth="1"/>
    <col min="6651" max="6651" width="3" style="180" customWidth="1"/>
    <col min="6652" max="6652" width="4" style="180" customWidth="1"/>
    <col min="6653" max="6653" width="5" style="180" customWidth="1"/>
    <col min="6654" max="6654" width="9.5703125" style="180" customWidth="1"/>
    <col min="6655" max="6655" width="44.42578125" style="180" customWidth="1"/>
    <col min="6656" max="6656" width="13.85546875" style="180" customWidth="1"/>
    <col min="6657" max="6657" width="12.85546875" style="180" customWidth="1"/>
    <col min="6658" max="6658" width="12.7109375" style="180" customWidth="1"/>
    <col min="6659" max="6659" width="13.7109375" style="180" customWidth="1"/>
    <col min="6660" max="6841" width="9.140625" style="180" customWidth="1"/>
    <col min="6842" max="6905" width="9.140625" style="180"/>
    <col min="6906" max="6906" width="3.7109375" style="180" customWidth="1"/>
    <col min="6907" max="6907" width="3" style="180" customWidth="1"/>
    <col min="6908" max="6908" width="4" style="180" customWidth="1"/>
    <col min="6909" max="6909" width="5" style="180" customWidth="1"/>
    <col min="6910" max="6910" width="9.5703125" style="180" customWidth="1"/>
    <col min="6911" max="6911" width="44.42578125" style="180" customWidth="1"/>
    <col min="6912" max="6912" width="13.85546875" style="180" customWidth="1"/>
    <col min="6913" max="6913" width="12.85546875" style="180" customWidth="1"/>
    <col min="6914" max="6914" width="12.7109375" style="180" customWidth="1"/>
    <col min="6915" max="6915" width="13.7109375" style="180" customWidth="1"/>
    <col min="6916" max="7097" width="9.140625" style="180" customWidth="1"/>
    <col min="7098" max="7161" width="9.140625" style="180"/>
    <col min="7162" max="7162" width="3.7109375" style="180" customWidth="1"/>
    <col min="7163" max="7163" width="3" style="180" customWidth="1"/>
    <col min="7164" max="7164" width="4" style="180" customWidth="1"/>
    <col min="7165" max="7165" width="5" style="180" customWidth="1"/>
    <col min="7166" max="7166" width="9.5703125" style="180" customWidth="1"/>
    <col min="7167" max="7167" width="44.42578125" style="180" customWidth="1"/>
    <col min="7168" max="7168" width="13.85546875" style="180" customWidth="1"/>
    <col min="7169" max="7169" width="12.85546875" style="180" customWidth="1"/>
    <col min="7170" max="7170" width="12.7109375" style="180" customWidth="1"/>
    <col min="7171" max="7171" width="13.7109375" style="180" customWidth="1"/>
    <col min="7172" max="7353" width="9.140625" style="180" customWidth="1"/>
    <col min="7354" max="7417" width="9.140625" style="180"/>
    <col min="7418" max="7418" width="3.7109375" style="180" customWidth="1"/>
    <col min="7419" max="7419" width="3" style="180" customWidth="1"/>
    <col min="7420" max="7420" width="4" style="180" customWidth="1"/>
    <col min="7421" max="7421" width="5" style="180" customWidth="1"/>
    <col min="7422" max="7422" width="9.5703125" style="180" customWidth="1"/>
    <col min="7423" max="7423" width="44.42578125" style="180" customWidth="1"/>
    <col min="7424" max="7424" width="13.85546875" style="180" customWidth="1"/>
    <col min="7425" max="7425" width="12.85546875" style="180" customWidth="1"/>
    <col min="7426" max="7426" width="12.7109375" style="180" customWidth="1"/>
    <col min="7427" max="7427" width="13.7109375" style="180" customWidth="1"/>
    <col min="7428" max="7609" width="9.140625" style="180" customWidth="1"/>
    <col min="7610" max="7673" width="9.140625" style="180"/>
    <col min="7674" max="7674" width="3.7109375" style="180" customWidth="1"/>
    <col min="7675" max="7675" width="3" style="180" customWidth="1"/>
    <col min="7676" max="7676" width="4" style="180" customWidth="1"/>
    <col min="7677" max="7677" width="5" style="180" customWidth="1"/>
    <col min="7678" max="7678" width="9.5703125" style="180" customWidth="1"/>
    <col min="7679" max="7679" width="44.42578125" style="180" customWidth="1"/>
    <col min="7680" max="7680" width="13.85546875" style="180" customWidth="1"/>
    <col min="7681" max="7681" width="12.85546875" style="180" customWidth="1"/>
    <col min="7682" max="7682" width="12.7109375" style="180" customWidth="1"/>
    <col min="7683" max="7683" width="13.7109375" style="180" customWidth="1"/>
    <col min="7684" max="7865" width="9.140625" style="180" customWidth="1"/>
    <col min="7866" max="7929" width="9.140625" style="180"/>
    <col min="7930" max="7930" width="3.7109375" style="180" customWidth="1"/>
    <col min="7931" max="7931" width="3" style="180" customWidth="1"/>
    <col min="7932" max="7932" width="4" style="180" customWidth="1"/>
    <col min="7933" max="7933" width="5" style="180" customWidth="1"/>
    <col min="7934" max="7934" width="9.5703125" style="180" customWidth="1"/>
    <col min="7935" max="7935" width="44.42578125" style="180" customWidth="1"/>
    <col min="7936" max="7936" width="13.85546875" style="180" customWidth="1"/>
    <col min="7937" max="7937" width="12.85546875" style="180" customWidth="1"/>
    <col min="7938" max="7938" width="12.7109375" style="180" customWidth="1"/>
    <col min="7939" max="7939" width="13.7109375" style="180" customWidth="1"/>
    <col min="7940" max="8121" width="9.140625" style="180" customWidth="1"/>
    <col min="8122" max="8185" width="9.140625" style="180"/>
    <col min="8186" max="8186" width="3.7109375" style="180" customWidth="1"/>
    <col min="8187" max="8187" width="3" style="180" customWidth="1"/>
    <col min="8188" max="8188" width="4" style="180" customWidth="1"/>
    <col min="8189" max="8189" width="5" style="180" customWidth="1"/>
    <col min="8190" max="8190" width="9.5703125" style="180" customWidth="1"/>
    <col min="8191" max="8191" width="44.42578125" style="180" customWidth="1"/>
    <col min="8192" max="8192" width="13.85546875" style="180" customWidth="1"/>
    <col min="8193" max="8193" width="12.85546875" style="180" customWidth="1"/>
    <col min="8194" max="8194" width="12.7109375" style="180" customWidth="1"/>
    <col min="8195" max="8195" width="13.7109375" style="180" customWidth="1"/>
    <col min="8196" max="8377" width="9.140625" style="180" customWidth="1"/>
    <col min="8378" max="8441" width="9.140625" style="180"/>
    <col min="8442" max="8442" width="3.7109375" style="180" customWidth="1"/>
    <col min="8443" max="8443" width="3" style="180" customWidth="1"/>
    <col min="8444" max="8444" width="4" style="180" customWidth="1"/>
    <col min="8445" max="8445" width="5" style="180" customWidth="1"/>
    <col min="8446" max="8446" width="9.5703125" style="180" customWidth="1"/>
    <col min="8447" max="8447" width="44.42578125" style="180" customWidth="1"/>
    <col min="8448" max="8448" width="13.85546875" style="180" customWidth="1"/>
    <col min="8449" max="8449" width="12.85546875" style="180" customWidth="1"/>
    <col min="8450" max="8450" width="12.7109375" style="180" customWidth="1"/>
    <col min="8451" max="8451" width="13.7109375" style="180" customWidth="1"/>
    <col min="8452" max="8633" width="9.140625" style="180" customWidth="1"/>
    <col min="8634" max="8697" width="9.140625" style="180"/>
    <col min="8698" max="8698" width="3.7109375" style="180" customWidth="1"/>
    <col min="8699" max="8699" width="3" style="180" customWidth="1"/>
    <col min="8700" max="8700" width="4" style="180" customWidth="1"/>
    <col min="8701" max="8701" width="5" style="180" customWidth="1"/>
    <col min="8702" max="8702" width="9.5703125" style="180" customWidth="1"/>
    <col min="8703" max="8703" width="44.42578125" style="180" customWidth="1"/>
    <col min="8704" max="8704" width="13.85546875" style="180" customWidth="1"/>
    <col min="8705" max="8705" width="12.85546875" style="180" customWidth="1"/>
    <col min="8706" max="8706" width="12.7109375" style="180" customWidth="1"/>
    <col min="8707" max="8707" width="13.7109375" style="180" customWidth="1"/>
    <col min="8708" max="8889" width="9.140625" style="180" customWidth="1"/>
    <col min="8890" max="8953" width="9.140625" style="180"/>
    <col min="8954" max="8954" width="3.7109375" style="180" customWidth="1"/>
    <col min="8955" max="8955" width="3" style="180" customWidth="1"/>
    <col min="8956" max="8956" width="4" style="180" customWidth="1"/>
    <col min="8957" max="8957" width="5" style="180" customWidth="1"/>
    <col min="8958" max="8958" width="9.5703125" style="180" customWidth="1"/>
    <col min="8959" max="8959" width="44.42578125" style="180" customWidth="1"/>
    <col min="8960" max="8960" width="13.85546875" style="180" customWidth="1"/>
    <col min="8961" max="8961" width="12.85546875" style="180" customWidth="1"/>
    <col min="8962" max="8962" width="12.7109375" style="180" customWidth="1"/>
    <col min="8963" max="8963" width="13.7109375" style="180" customWidth="1"/>
    <col min="8964" max="9145" width="9.140625" style="180" customWidth="1"/>
    <col min="9146" max="9209" width="9.140625" style="180"/>
    <col min="9210" max="9210" width="3.7109375" style="180" customWidth="1"/>
    <col min="9211" max="9211" width="3" style="180" customWidth="1"/>
    <col min="9212" max="9212" width="4" style="180" customWidth="1"/>
    <col min="9213" max="9213" width="5" style="180" customWidth="1"/>
    <col min="9214" max="9214" width="9.5703125" style="180" customWidth="1"/>
    <col min="9215" max="9215" width="44.42578125" style="180" customWidth="1"/>
    <col min="9216" max="9216" width="13.85546875" style="180" customWidth="1"/>
    <col min="9217" max="9217" width="12.85546875" style="180" customWidth="1"/>
    <col min="9218" max="9218" width="12.7109375" style="180" customWidth="1"/>
    <col min="9219" max="9219" width="13.7109375" style="180" customWidth="1"/>
    <col min="9220" max="9401" width="9.140625" style="180" customWidth="1"/>
    <col min="9402" max="9465" width="9.140625" style="180"/>
    <col min="9466" max="9466" width="3.7109375" style="180" customWidth="1"/>
    <col min="9467" max="9467" width="3" style="180" customWidth="1"/>
    <col min="9468" max="9468" width="4" style="180" customWidth="1"/>
    <col min="9469" max="9469" width="5" style="180" customWidth="1"/>
    <col min="9470" max="9470" width="9.5703125" style="180" customWidth="1"/>
    <col min="9471" max="9471" width="44.42578125" style="180" customWidth="1"/>
    <col min="9472" max="9472" width="13.85546875" style="180" customWidth="1"/>
    <col min="9473" max="9473" width="12.85546875" style="180" customWidth="1"/>
    <col min="9474" max="9474" width="12.7109375" style="180" customWidth="1"/>
    <col min="9475" max="9475" width="13.7109375" style="180" customWidth="1"/>
    <col min="9476" max="9657" width="9.140625" style="180" customWidth="1"/>
    <col min="9658" max="9721" width="9.140625" style="180"/>
    <col min="9722" max="9722" width="3.7109375" style="180" customWidth="1"/>
    <col min="9723" max="9723" width="3" style="180" customWidth="1"/>
    <col min="9724" max="9724" width="4" style="180" customWidth="1"/>
    <col min="9725" max="9725" width="5" style="180" customWidth="1"/>
    <col min="9726" max="9726" width="9.5703125" style="180" customWidth="1"/>
    <col min="9727" max="9727" width="44.42578125" style="180" customWidth="1"/>
    <col min="9728" max="9728" width="13.85546875" style="180" customWidth="1"/>
    <col min="9729" max="9729" width="12.85546875" style="180" customWidth="1"/>
    <col min="9730" max="9730" width="12.7109375" style="180" customWidth="1"/>
    <col min="9731" max="9731" width="13.7109375" style="180" customWidth="1"/>
    <col min="9732" max="9913" width="9.140625" style="180" customWidth="1"/>
    <col min="9914" max="9977" width="9.140625" style="180"/>
    <col min="9978" max="9978" width="3.7109375" style="180" customWidth="1"/>
    <col min="9979" max="9979" width="3" style="180" customWidth="1"/>
    <col min="9980" max="9980" width="4" style="180" customWidth="1"/>
    <col min="9981" max="9981" width="5" style="180" customWidth="1"/>
    <col min="9982" max="9982" width="9.5703125" style="180" customWidth="1"/>
    <col min="9983" max="9983" width="44.42578125" style="180" customWidth="1"/>
    <col min="9984" max="9984" width="13.85546875" style="180" customWidth="1"/>
    <col min="9985" max="9985" width="12.85546875" style="180" customWidth="1"/>
    <col min="9986" max="9986" width="12.7109375" style="180" customWidth="1"/>
    <col min="9987" max="9987" width="13.7109375" style="180" customWidth="1"/>
    <col min="9988" max="10169" width="9.140625" style="180" customWidth="1"/>
    <col min="10170" max="10233" width="9.140625" style="180"/>
    <col min="10234" max="10234" width="3.7109375" style="180" customWidth="1"/>
    <col min="10235" max="10235" width="3" style="180" customWidth="1"/>
    <col min="10236" max="10236" width="4" style="180" customWidth="1"/>
    <col min="10237" max="10237" width="5" style="180" customWidth="1"/>
    <col min="10238" max="10238" width="9.5703125" style="180" customWidth="1"/>
    <col min="10239" max="10239" width="44.42578125" style="180" customWidth="1"/>
    <col min="10240" max="10240" width="13.85546875" style="180" customWidth="1"/>
    <col min="10241" max="10241" width="12.85546875" style="180" customWidth="1"/>
    <col min="10242" max="10242" width="12.7109375" style="180" customWidth="1"/>
    <col min="10243" max="10243" width="13.7109375" style="180" customWidth="1"/>
    <col min="10244" max="10425" width="9.140625" style="180" customWidth="1"/>
    <col min="10426" max="10489" width="9.140625" style="180"/>
    <col min="10490" max="10490" width="3.7109375" style="180" customWidth="1"/>
    <col min="10491" max="10491" width="3" style="180" customWidth="1"/>
    <col min="10492" max="10492" width="4" style="180" customWidth="1"/>
    <col min="10493" max="10493" width="5" style="180" customWidth="1"/>
    <col min="10494" max="10494" width="9.5703125" style="180" customWidth="1"/>
    <col min="10495" max="10495" width="44.42578125" style="180" customWidth="1"/>
    <col min="10496" max="10496" width="13.85546875" style="180" customWidth="1"/>
    <col min="10497" max="10497" width="12.85546875" style="180" customWidth="1"/>
    <col min="10498" max="10498" width="12.7109375" style="180" customWidth="1"/>
    <col min="10499" max="10499" width="13.7109375" style="180" customWidth="1"/>
    <col min="10500" max="10681" width="9.140625" style="180" customWidth="1"/>
    <col min="10682" max="10745" width="9.140625" style="180"/>
    <col min="10746" max="10746" width="3.7109375" style="180" customWidth="1"/>
    <col min="10747" max="10747" width="3" style="180" customWidth="1"/>
    <col min="10748" max="10748" width="4" style="180" customWidth="1"/>
    <col min="10749" max="10749" width="5" style="180" customWidth="1"/>
    <col min="10750" max="10750" width="9.5703125" style="180" customWidth="1"/>
    <col min="10751" max="10751" width="44.42578125" style="180" customWidth="1"/>
    <col min="10752" max="10752" width="13.85546875" style="180" customWidth="1"/>
    <col min="10753" max="10753" width="12.85546875" style="180" customWidth="1"/>
    <col min="10754" max="10754" width="12.7109375" style="180" customWidth="1"/>
    <col min="10755" max="10755" width="13.7109375" style="180" customWidth="1"/>
    <col min="10756" max="10937" width="9.140625" style="180" customWidth="1"/>
    <col min="10938" max="11001" width="9.140625" style="180"/>
    <col min="11002" max="11002" width="3.7109375" style="180" customWidth="1"/>
    <col min="11003" max="11003" width="3" style="180" customWidth="1"/>
    <col min="11004" max="11004" width="4" style="180" customWidth="1"/>
    <col min="11005" max="11005" width="5" style="180" customWidth="1"/>
    <col min="11006" max="11006" width="9.5703125" style="180" customWidth="1"/>
    <col min="11007" max="11007" width="44.42578125" style="180" customWidth="1"/>
    <col min="11008" max="11008" width="13.85546875" style="180" customWidth="1"/>
    <col min="11009" max="11009" width="12.85546875" style="180" customWidth="1"/>
    <col min="11010" max="11010" width="12.7109375" style="180" customWidth="1"/>
    <col min="11011" max="11011" width="13.7109375" style="180" customWidth="1"/>
    <col min="11012" max="11193" width="9.140625" style="180" customWidth="1"/>
    <col min="11194" max="11257" width="9.140625" style="180"/>
    <col min="11258" max="11258" width="3.7109375" style="180" customWidth="1"/>
    <col min="11259" max="11259" width="3" style="180" customWidth="1"/>
    <col min="11260" max="11260" width="4" style="180" customWidth="1"/>
    <col min="11261" max="11261" width="5" style="180" customWidth="1"/>
    <col min="11262" max="11262" width="9.5703125" style="180" customWidth="1"/>
    <col min="11263" max="11263" width="44.42578125" style="180" customWidth="1"/>
    <col min="11264" max="11264" width="13.85546875" style="180" customWidth="1"/>
    <col min="11265" max="11265" width="12.85546875" style="180" customWidth="1"/>
    <col min="11266" max="11266" width="12.7109375" style="180" customWidth="1"/>
    <col min="11267" max="11267" width="13.7109375" style="180" customWidth="1"/>
    <col min="11268" max="11449" width="9.140625" style="180" customWidth="1"/>
    <col min="11450" max="11513" width="9.140625" style="180"/>
    <col min="11514" max="11514" width="3.7109375" style="180" customWidth="1"/>
    <col min="11515" max="11515" width="3" style="180" customWidth="1"/>
    <col min="11516" max="11516" width="4" style="180" customWidth="1"/>
    <col min="11517" max="11517" width="5" style="180" customWidth="1"/>
    <col min="11518" max="11518" width="9.5703125" style="180" customWidth="1"/>
    <col min="11519" max="11519" width="44.42578125" style="180" customWidth="1"/>
    <col min="11520" max="11520" width="13.85546875" style="180" customWidth="1"/>
    <col min="11521" max="11521" width="12.85546875" style="180" customWidth="1"/>
    <col min="11522" max="11522" width="12.7109375" style="180" customWidth="1"/>
    <col min="11523" max="11523" width="13.7109375" style="180" customWidth="1"/>
    <col min="11524" max="11705" width="9.140625" style="180" customWidth="1"/>
    <col min="11706" max="11769" width="9.140625" style="180"/>
    <col min="11770" max="11770" width="3.7109375" style="180" customWidth="1"/>
    <col min="11771" max="11771" width="3" style="180" customWidth="1"/>
    <col min="11772" max="11772" width="4" style="180" customWidth="1"/>
    <col min="11773" max="11773" width="5" style="180" customWidth="1"/>
    <col min="11774" max="11774" width="9.5703125" style="180" customWidth="1"/>
    <col min="11775" max="11775" width="44.42578125" style="180" customWidth="1"/>
    <col min="11776" max="11776" width="13.85546875" style="180" customWidth="1"/>
    <col min="11777" max="11777" width="12.85546875" style="180" customWidth="1"/>
    <col min="11778" max="11778" width="12.7109375" style="180" customWidth="1"/>
    <col min="11779" max="11779" width="13.7109375" style="180" customWidth="1"/>
    <col min="11780" max="11961" width="9.140625" style="180" customWidth="1"/>
    <col min="11962" max="12025" width="9.140625" style="180"/>
    <col min="12026" max="12026" width="3.7109375" style="180" customWidth="1"/>
    <col min="12027" max="12027" width="3" style="180" customWidth="1"/>
    <col min="12028" max="12028" width="4" style="180" customWidth="1"/>
    <col min="12029" max="12029" width="5" style="180" customWidth="1"/>
    <col min="12030" max="12030" width="9.5703125" style="180" customWidth="1"/>
    <col min="12031" max="12031" width="44.42578125" style="180" customWidth="1"/>
    <col min="12032" max="12032" width="13.85546875" style="180" customWidth="1"/>
    <col min="12033" max="12033" width="12.85546875" style="180" customWidth="1"/>
    <col min="12034" max="12034" width="12.7109375" style="180" customWidth="1"/>
    <col min="12035" max="12035" width="13.7109375" style="180" customWidth="1"/>
    <col min="12036" max="12217" width="9.140625" style="180" customWidth="1"/>
    <col min="12218" max="12281" width="9.140625" style="180"/>
    <col min="12282" max="12282" width="3.7109375" style="180" customWidth="1"/>
    <col min="12283" max="12283" width="3" style="180" customWidth="1"/>
    <col min="12284" max="12284" width="4" style="180" customWidth="1"/>
    <col min="12285" max="12285" width="5" style="180" customWidth="1"/>
    <col min="12286" max="12286" width="9.5703125" style="180" customWidth="1"/>
    <col min="12287" max="12287" width="44.42578125" style="180" customWidth="1"/>
    <col min="12288" max="12288" width="13.85546875" style="180" customWidth="1"/>
    <col min="12289" max="12289" width="12.85546875" style="180" customWidth="1"/>
    <col min="12290" max="12290" width="12.7109375" style="180" customWidth="1"/>
    <col min="12291" max="12291" width="13.7109375" style="180" customWidth="1"/>
    <col min="12292" max="12473" width="9.140625" style="180" customWidth="1"/>
    <col min="12474" max="12537" width="9.140625" style="180"/>
    <col min="12538" max="12538" width="3.7109375" style="180" customWidth="1"/>
    <col min="12539" max="12539" width="3" style="180" customWidth="1"/>
    <col min="12540" max="12540" width="4" style="180" customWidth="1"/>
    <col min="12541" max="12541" width="5" style="180" customWidth="1"/>
    <col min="12542" max="12542" width="9.5703125" style="180" customWidth="1"/>
    <col min="12543" max="12543" width="44.42578125" style="180" customWidth="1"/>
    <col min="12544" max="12544" width="13.85546875" style="180" customWidth="1"/>
    <col min="12545" max="12545" width="12.85546875" style="180" customWidth="1"/>
    <col min="12546" max="12546" width="12.7109375" style="180" customWidth="1"/>
    <col min="12547" max="12547" width="13.7109375" style="180" customWidth="1"/>
    <col min="12548" max="12729" width="9.140625" style="180" customWidth="1"/>
    <col min="12730" max="12793" width="9.140625" style="180"/>
    <col min="12794" max="12794" width="3.7109375" style="180" customWidth="1"/>
    <col min="12795" max="12795" width="3" style="180" customWidth="1"/>
    <col min="12796" max="12796" width="4" style="180" customWidth="1"/>
    <col min="12797" max="12797" width="5" style="180" customWidth="1"/>
    <col min="12798" max="12798" width="9.5703125" style="180" customWidth="1"/>
    <col min="12799" max="12799" width="44.42578125" style="180" customWidth="1"/>
    <col min="12800" max="12800" width="13.85546875" style="180" customWidth="1"/>
    <col min="12801" max="12801" width="12.85546875" style="180" customWidth="1"/>
    <col min="12802" max="12802" width="12.7109375" style="180" customWidth="1"/>
    <col min="12803" max="12803" width="13.7109375" style="180" customWidth="1"/>
    <col min="12804" max="12985" width="9.140625" style="180" customWidth="1"/>
    <col min="12986" max="13049" width="9.140625" style="180"/>
    <col min="13050" max="13050" width="3.7109375" style="180" customWidth="1"/>
    <col min="13051" max="13051" width="3" style="180" customWidth="1"/>
    <col min="13052" max="13052" width="4" style="180" customWidth="1"/>
    <col min="13053" max="13053" width="5" style="180" customWidth="1"/>
    <col min="13054" max="13054" width="9.5703125" style="180" customWidth="1"/>
    <col min="13055" max="13055" width="44.42578125" style="180" customWidth="1"/>
    <col min="13056" max="13056" width="13.85546875" style="180" customWidth="1"/>
    <col min="13057" max="13057" width="12.85546875" style="180" customWidth="1"/>
    <col min="13058" max="13058" width="12.7109375" style="180" customWidth="1"/>
    <col min="13059" max="13059" width="13.7109375" style="180" customWidth="1"/>
    <col min="13060" max="13241" width="9.140625" style="180" customWidth="1"/>
    <col min="13242" max="13305" width="9.140625" style="180"/>
    <col min="13306" max="13306" width="3.7109375" style="180" customWidth="1"/>
    <col min="13307" max="13307" width="3" style="180" customWidth="1"/>
    <col min="13308" max="13308" width="4" style="180" customWidth="1"/>
    <col min="13309" max="13309" width="5" style="180" customWidth="1"/>
    <col min="13310" max="13310" width="9.5703125" style="180" customWidth="1"/>
    <col min="13311" max="13311" width="44.42578125" style="180" customWidth="1"/>
    <col min="13312" max="13312" width="13.85546875" style="180" customWidth="1"/>
    <col min="13313" max="13313" width="12.85546875" style="180" customWidth="1"/>
    <col min="13314" max="13314" width="12.7109375" style="180" customWidth="1"/>
    <col min="13315" max="13315" width="13.7109375" style="180" customWidth="1"/>
    <col min="13316" max="13497" width="9.140625" style="180" customWidth="1"/>
    <col min="13498" max="13561" width="9.140625" style="180"/>
    <col min="13562" max="13562" width="3.7109375" style="180" customWidth="1"/>
    <col min="13563" max="13563" width="3" style="180" customWidth="1"/>
    <col min="13564" max="13564" width="4" style="180" customWidth="1"/>
    <col min="13565" max="13565" width="5" style="180" customWidth="1"/>
    <col min="13566" max="13566" width="9.5703125" style="180" customWidth="1"/>
    <col min="13567" max="13567" width="44.42578125" style="180" customWidth="1"/>
    <col min="13568" max="13568" width="13.85546875" style="180" customWidth="1"/>
    <col min="13569" max="13569" width="12.85546875" style="180" customWidth="1"/>
    <col min="13570" max="13570" width="12.7109375" style="180" customWidth="1"/>
    <col min="13571" max="13571" width="13.7109375" style="180" customWidth="1"/>
    <col min="13572" max="13753" width="9.140625" style="180" customWidth="1"/>
    <col min="13754" max="13817" width="9.140625" style="180"/>
    <col min="13818" max="13818" width="3.7109375" style="180" customWidth="1"/>
    <col min="13819" max="13819" width="3" style="180" customWidth="1"/>
    <col min="13820" max="13820" width="4" style="180" customWidth="1"/>
    <col min="13821" max="13821" width="5" style="180" customWidth="1"/>
    <col min="13822" max="13822" width="9.5703125" style="180" customWidth="1"/>
    <col min="13823" max="13823" width="44.42578125" style="180" customWidth="1"/>
    <col min="13824" max="13824" width="13.85546875" style="180" customWidth="1"/>
    <col min="13825" max="13825" width="12.85546875" style="180" customWidth="1"/>
    <col min="13826" max="13826" width="12.7109375" style="180" customWidth="1"/>
    <col min="13827" max="13827" width="13.7109375" style="180" customWidth="1"/>
    <col min="13828" max="14009" width="9.140625" style="180" customWidth="1"/>
    <col min="14010" max="14073" width="9.140625" style="180"/>
    <col min="14074" max="14074" width="3.7109375" style="180" customWidth="1"/>
    <col min="14075" max="14075" width="3" style="180" customWidth="1"/>
    <col min="14076" max="14076" width="4" style="180" customWidth="1"/>
    <col min="14077" max="14077" width="5" style="180" customWidth="1"/>
    <col min="14078" max="14078" width="9.5703125" style="180" customWidth="1"/>
    <col min="14079" max="14079" width="44.42578125" style="180" customWidth="1"/>
    <col min="14080" max="14080" width="13.85546875" style="180" customWidth="1"/>
    <col min="14081" max="14081" width="12.85546875" style="180" customWidth="1"/>
    <col min="14082" max="14082" width="12.7109375" style="180" customWidth="1"/>
    <col min="14083" max="14083" width="13.7109375" style="180" customWidth="1"/>
    <col min="14084" max="14265" width="9.140625" style="180" customWidth="1"/>
    <col min="14266" max="14329" width="9.140625" style="180"/>
    <col min="14330" max="14330" width="3.7109375" style="180" customWidth="1"/>
    <col min="14331" max="14331" width="3" style="180" customWidth="1"/>
    <col min="14332" max="14332" width="4" style="180" customWidth="1"/>
    <col min="14333" max="14333" width="5" style="180" customWidth="1"/>
    <col min="14334" max="14334" width="9.5703125" style="180" customWidth="1"/>
    <col min="14335" max="14335" width="44.42578125" style="180" customWidth="1"/>
    <col min="14336" max="14336" width="13.85546875" style="180" customWidth="1"/>
    <col min="14337" max="14337" width="12.85546875" style="180" customWidth="1"/>
    <col min="14338" max="14338" width="12.7109375" style="180" customWidth="1"/>
    <col min="14339" max="14339" width="13.7109375" style="180" customWidth="1"/>
    <col min="14340" max="14521" width="9.140625" style="180" customWidth="1"/>
    <col min="14522" max="14585" width="9.140625" style="180"/>
    <col min="14586" max="14586" width="3.7109375" style="180" customWidth="1"/>
    <col min="14587" max="14587" width="3" style="180" customWidth="1"/>
    <col min="14588" max="14588" width="4" style="180" customWidth="1"/>
    <col min="14589" max="14589" width="5" style="180" customWidth="1"/>
    <col min="14590" max="14590" width="9.5703125" style="180" customWidth="1"/>
    <col min="14591" max="14591" width="44.42578125" style="180" customWidth="1"/>
    <col min="14592" max="14592" width="13.85546875" style="180" customWidth="1"/>
    <col min="14593" max="14593" width="12.85546875" style="180" customWidth="1"/>
    <col min="14594" max="14594" width="12.7109375" style="180" customWidth="1"/>
    <col min="14595" max="14595" width="13.7109375" style="180" customWidth="1"/>
    <col min="14596" max="14777" width="9.140625" style="180" customWidth="1"/>
    <col min="14778" max="14841" width="9.140625" style="180"/>
    <col min="14842" max="14842" width="3.7109375" style="180" customWidth="1"/>
    <col min="14843" max="14843" width="3" style="180" customWidth="1"/>
    <col min="14844" max="14844" width="4" style="180" customWidth="1"/>
    <col min="14845" max="14845" width="5" style="180" customWidth="1"/>
    <col min="14846" max="14846" width="9.5703125" style="180" customWidth="1"/>
    <col min="14847" max="14847" width="44.42578125" style="180" customWidth="1"/>
    <col min="14848" max="14848" width="13.85546875" style="180" customWidth="1"/>
    <col min="14849" max="14849" width="12.85546875" style="180" customWidth="1"/>
    <col min="14850" max="14850" width="12.7109375" style="180" customWidth="1"/>
    <col min="14851" max="14851" width="13.7109375" style="180" customWidth="1"/>
    <col min="14852" max="15033" width="9.140625" style="180" customWidth="1"/>
    <col min="15034" max="15097" width="9.140625" style="180"/>
    <col min="15098" max="15098" width="3.7109375" style="180" customWidth="1"/>
    <col min="15099" max="15099" width="3" style="180" customWidth="1"/>
    <col min="15100" max="15100" width="4" style="180" customWidth="1"/>
    <col min="15101" max="15101" width="5" style="180" customWidth="1"/>
    <col min="15102" max="15102" width="9.5703125" style="180" customWidth="1"/>
    <col min="15103" max="15103" width="44.42578125" style="180" customWidth="1"/>
    <col min="15104" max="15104" width="13.85546875" style="180" customWidth="1"/>
    <col min="15105" max="15105" width="12.85546875" style="180" customWidth="1"/>
    <col min="15106" max="15106" width="12.7109375" style="180" customWidth="1"/>
    <col min="15107" max="15107" width="13.7109375" style="180" customWidth="1"/>
    <col min="15108" max="15289" width="9.140625" style="180" customWidth="1"/>
    <col min="15290" max="15353" width="9.140625" style="180"/>
    <col min="15354" max="15354" width="3.7109375" style="180" customWidth="1"/>
    <col min="15355" max="15355" width="3" style="180" customWidth="1"/>
    <col min="15356" max="15356" width="4" style="180" customWidth="1"/>
    <col min="15357" max="15357" width="5" style="180" customWidth="1"/>
    <col min="15358" max="15358" width="9.5703125" style="180" customWidth="1"/>
    <col min="15359" max="15359" width="44.42578125" style="180" customWidth="1"/>
    <col min="15360" max="15360" width="13.85546875" style="180" customWidth="1"/>
    <col min="15361" max="15361" width="12.85546875" style="180" customWidth="1"/>
    <col min="15362" max="15362" width="12.7109375" style="180" customWidth="1"/>
    <col min="15363" max="15363" width="13.7109375" style="180" customWidth="1"/>
    <col min="15364" max="15545" width="9.140625" style="180" customWidth="1"/>
    <col min="15546" max="15609" width="9.140625" style="180"/>
    <col min="15610" max="15610" width="3.7109375" style="180" customWidth="1"/>
    <col min="15611" max="15611" width="3" style="180" customWidth="1"/>
    <col min="15612" max="15612" width="4" style="180" customWidth="1"/>
    <col min="15613" max="15613" width="5" style="180" customWidth="1"/>
    <col min="15614" max="15614" width="9.5703125" style="180" customWidth="1"/>
    <col min="15615" max="15615" width="44.42578125" style="180" customWidth="1"/>
    <col min="15616" max="15616" width="13.85546875" style="180" customWidth="1"/>
    <col min="15617" max="15617" width="12.85546875" style="180" customWidth="1"/>
    <col min="15618" max="15618" width="12.7109375" style="180" customWidth="1"/>
    <col min="15619" max="15619" width="13.7109375" style="180" customWidth="1"/>
    <col min="15620" max="15801" width="9.140625" style="180" customWidth="1"/>
    <col min="15802" max="15865" width="9.140625" style="180"/>
    <col min="15866" max="15866" width="3.7109375" style="180" customWidth="1"/>
    <col min="15867" max="15867" width="3" style="180" customWidth="1"/>
    <col min="15868" max="15868" width="4" style="180" customWidth="1"/>
    <col min="15869" max="15869" width="5" style="180" customWidth="1"/>
    <col min="15870" max="15870" width="9.5703125" style="180" customWidth="1"/>
    <col min="15871" max="15871" width="44.42578125" style="180" customWidth="1"/>
    <col min="15872" max="15872" width="13.85546875" style="180" customWidth="1"/>
    <col min="15873" max="15873" width="12.85546875" style="180" customWidth="1"/>
    <col min="15874" max="15874" width="12.7109375" style="180" customWidth="1"/>
    <col min="15875" max="15875" width="13.7109375" style="180" customWidth="1"/>
    <col min="15876" max="16057" width="9.140625" style="180" customWidth="1"/>
    <col min="16058" max="16121" width="9.140625" style="180"/>
    <col min="16122" max="16122" width="3.7109375" style="180" customWidth="1"/>
    <col min="16123" max="16123" width="3" style="180" customWidth="1"/>
    <col min="16124" max="16124" width="4" style="180" customWidth="1"/>
    <col min="16125" max="16125" width="5" style="180" customWidth="1"/>
    <col min="16126" max="16126" width="9.5703125" style="180" customWidth="1"/>
    <col min="16127" max="16127" width="44.42578125" style="180" customWidth="1"/>
    <col min="16128" max="16128" width="13.85546875" style="180" customWidth="1"/>
    <col min="16129" max="16129" width="12.85546875" style="180" customWidth="1"/>
    <col min="16130" max="16130" width="12.7109375" style="180" customWidth="1"/>
    <col min="16131" max="16131" width="13.7109375" style="180" customWidth="1"/>
    <col min="16132" max="16313" width="9.140625" style="180" customWidth="1"/>
    <col min="16314" max="16384" width="9.140625" style="180"/>
  </cols>
  <sheetData>
    <row r="1" spans="1:206" x14ac:dyDescent="0.2">
      <c r="A1" s="246" t="s">
        <v>461</v>
      </c>
      <c r="B1" s="246"/>
      <c r="C1" s="246"/>
      <c r="D1" s="246"/>
      <c r="E1" s="246"/>
      <c r="F1" s="182"/>
    </row>
    <row r="2" spans="1:206" x14ac:dyDescent="0.2">
      <c r="A2" s="247" t="s">
        <v>462</v>
      </c>
      <c r="B2" s="247"/>
      <c r="C2" s="247"/>
      <c r="D2" s="247"/>
      <c r="E2" s="247"/>
      <c r="F2" s="182"/>
    </row>
    <row r="3" spans="1:206" x14ac:dyDescent="0.2">
      <c r="A3" s="246" t="s">
        <v>463</v>
      </c>
      <c r="B3" s="246"/>
      <c r="C3" s="246"/>
      <c r="D3" s="246"/>
      <c r="E3" s="246"/>
      <c r="F3" s="182"/>
    </row>
    <row r="4" spans="1:206" ht="4.5" customHeight="1" x14ac:dyDescent="0.2">
      <c r="C4" s="135"/>
      <c r="D4" s="135"/>
      <c r="E4" s="182"/>
      <c r="F4" s="182"/>
    </row>
    <row r="5" spans="1:206" ht="7.5" customHeight="1" x14ac:dyDescent="0.2">
      <c r="A5" s="234" t="s">
        <v>331</v>
      </c>
      <c r="B5" s="234"/>
      <c r="C5" s="234"/>
      <c r="D5" s="234"/>
      <c r="E5" s="234"/>
      <c r="F5" s="234"/>
      <c r="G5" s="234"/>
      <c r="H5" s="234"/>
      <c r="I5" s="234"/>
      <c r="J5" s="234"/>
    </row>
    <row r="6" spans="1:206" ht="15" x14ac:dyDescent="0.2">
      <c r="A6" s="235" t="s">
        <v>464</v>
      </c>
      <c r="B6" s="235"/>
      <c r="C6" s="235"/>
      <c r="D6" s="235"/>
      <c r="E6" s="235"/>
      <c r="F6" s="235"/>
      <c r="G6" s="235"/>
      <c r="H6" s="235"/>
      <c r="I6" s="235"/>
      <c r="J6" s="235"/>
    </row>
    <row r="7" spans="1:206" ht="6" customHeight="1" x14ac:dyDescent="0.2">
      <c r="A7" s="136"/>
      <c r="B7" s="136"/>
      <c r="C7" s="136"/>
      <c r="D7" s="136"/>
      <c r="E7" s="136"/>
      <c r="F7" s="136"/>
      <c r="G7" s="136"/>
      <c r="H7" s="136"/>
      <c r="I7" s="136"/>
      <c r="J7" s="136"/>
    </row>
    <row r="8" spans="1:206" ht="22.5" x14ac:dyDescent="0.2">
      <c r="A8" s="236" t="s">
        <v>465</v>
      </c>
      <c r="B8" s="236"/>
      <c r="C8" s="236"/>
      <c r="D8" s="236"/>
      <c r="E8" s="236"/>
      <c r="F8" s="236"/>
      <c r="G8" s="248" t="s">
        <v>466</v>
      </c>
      <c r="H8" s="249" t="s">
        <v>467</v>
      </c>
      <c r="I8" s="249" t="s">
        <v>468</v>
      </c>
      <c r="J8" s="249" t="s">
        <v>469</v>
      </c>
    </row>
    <row r="9" spans="1:206" s="137" customFormat="1" x14ac:dyDescent="0.2">
      <c r="A9" s="237" t="s">
        <v>332</v>
      </c>
      <c r="B9" s="237"/>
      <c r="C9" s="237"/>
      <c r="D9" s="237"/>
      <c r="E9" s="237"/>
      <c r="F9" s="237"/>
      <c r="G9" s="237"/>
      <c r="H9" s="237"/>
      <c r="I9" s="237"/>
      <c r="J9" s="237"/>
      <c r="GD9" s="181"/>
      <c r="GE9" s="181"/>
      <c r="GF9" s="181"/>
      <c r="GG9" s="181"/>
      <c r="GH9" s="181"/>
      <c r="GI9" s="181"/>
      <c r="GJ9" s="181"/>
      <c r="GK9" s="181"/>
      <c r="GL9" s="181"/>
      <c r="GM9" s="181"/>
      <c r="GN9" s="181"/>
      <c r="GO9" s="181"/>
      <c r="GP9" s="181"/>
      <c r="GQ9" s="181"/>
      <c r="GR9" s="181"/>
      <c r="GS9" s="181"/>
      <c r="GT9" s="181"/>
      <c r="GU9" s="181"/>
      <c r="GV9" s="181"/>
      <c r="GW9" s="181"/>
      <c r="GX9" s="181"/>
    </row>
    <row r="10" spans="1:206" s="139" customFormat="1" x14ac:dyDescent="0.25">
      <c r="A10" s="239" t="s">
        <v>470</v>
      </c>
      <c r="B10" s="239"/>
      <c r="C10" s="239"/>
      <c r="D10" s="239"/>
      <c r="E10" s="239"/>
      <c r="F10" s="239"/>
      <c r="G10" s="138">
        <f>G11+G159+G173+G206+G231+G291+G305+G346+G381</f>
        <v>2820320</v>
      </c>
      <c r="H10" s="138">
        <f>H11+H159+H173+H206+H231+H291+H305+H346+H381</f>
        <v>501307.80000000005</v>
      </c>
      <c r="I10" s="250">
        <f t="shared" ref="I10:I73" si="0">H10/G10</f>
        <v>0.1777485533556476</v>
      </c>
      <c r="J10" s="138">
        <f>J11+J159+J173+J206+J231+J291+J305+J346+J381</f>
        <v>1298910.08</v>
      </c>
      <c r="GD10" s="63"/>
      <c r="GE10" s="63"/>
      <c r="GF10" s="63"/>
      <c r="GG10" s="63"/>
      <c r="GH10" s="63"/>
      <c r="GI10" s="63"/>
      <c r="GJ10" s="63"/>
      <c r="GK10" s="63"/>
      <c r="GL10" s="63"/>
      <c r="GM10" s="63"/>
      <c r="GN10" s="63"/>
      <c r="GO10" s="63"/>
      <c r="GP10" s="63"/>
      <c r="GQ10" s="63"/>
      <c r="GR10" s="63"/>
      <c r="GS10" s="63"/>
      <c r="GT10" s="63"/>
      <c r="GU10" s="63"/>
      <c r="GV10" s="63"/>
      <c r="GW10" s="63"/>
      <c r="GX10" s="63"/>
    </row>
    <row r="11" spans="1:206" s="139" customFormat="1" x14ac:dyDescent="0.25">
      <c r="A11" s="240" t="s">
        <v>333</v>
      </c>
      <c r="B11" s="240"/>
      <c r="C11" s="240"/>
      <c r="D11" s="240"/>
      <c r="E11" s="240"/>
      <c r="F11" s="240"/>
      <c r="G11" s="140">
        <f>G12+G26+G116+G140+G146</f>
        <v>701120</v>
      </c>
      <c r="H11" s="140">
        <f>H12+H26+H116+H140+H146</f>
        <v>248354.12999999998</v>
      </c>
      <c r="I11" s="251">
        <f t="shared" si="0"/>
        <v>0.35422485451848468</v>
      </c>
      <c r="J11" s="140">
        <f>J12+J26+J116+J140+J146</f>
        <v>449208.88</v>
      </c>
      <c r="GD11" s="141"/>
      <c r="GE11" s="141"/>
      <c r="GF11" s="141"/>
      <c r="GG11" s="141"/>
      <c r="GH11" s="141"/>
      <c r="GI11" s="141"/>
      <c r="GJ11" s="141"/>
      <c r="GK11" s="141"/>
      <c r="GL11" s="141"/>
      <c r="GM11" s="141"/>
      <c r="GN11" s="141"/>
      <c r="GO11" s="141"/>
      <c r="GP11" s="141"/>
      <c r="GQ11" s="141"/>
      <c r="GR11" s="141"/>
      <c r="GS11" s="141"/>
      <c r="GT11" s="141"/>
      <c r="GU11" s="141"/>
      <c r="GV11" s="141"/>
      <c r="GW11" s="141"/>
      <c r="GX11" s="141"/>
    </row>
    <row r="12" spans="1:206" s="139" customFormat="1" x14ac:dyDescent="0.25">
      <c r="A12" s="238" t="s">
        <v>334</v>
      </c>
      <c r="B12" s="238"/>
      <c r="C12" s="238"/>
      <c r="D12" s="238"/>
      <c r="E12" s="238"/>
      <c r="F12" s="238"/>
      <c r="G12" s="142">
        <f>G14</f>
        <v>100000</v>
      </c>
      <c r="H12" s="142">
        <f>H14</f>
        <v>42672.090000000004</v>
      </c>
      <c r="I12" s="252">
        <f t="shared" si="0"/>
        <v>0.42672090000000001</v>
      </c>
      <c r="J12" s="142">
        <f>J14</f>
        <v>57327.909999999996</v>
      </c>
      <c r="GD12" s="143"/>
      <c r="GE12" s="143"/>
      <c r="GF12" s="143"/>
      <c r="GG12" s="143"/>
      <c r="GH12" s="143"/>
      <c r="GI12" s="143"/>
      <c r="GJ12" s="143"/>
      <c r="GK12" s="143"/>
      <c r="GL12" s="143"/>
      <c r="GM12" s="143"/>
      <c r="GN12" s="143"/>
      <c r="GO12" s="143"/>
      <c r="GP12" s="143"/>
      <c r="GQ12" s="143"/>
      <c r="GR12" s="143"/>
      <c r="GS12" s="143"/>
      <c r="GT12" s="143"/>
      <c r="GU12" s="143"/>
      <c r="GV12" s="143"/>
      <c r="GW12" s="143"/>
      <c r="GX12" s="143"/>
    </row>
    <row r="13" spans="1:206" x14ac:dyDescent="0.2">
      <c r="A13" s="144">
        <v>3</v>
      </c>
      <c r="B13" s="144"/>
      <c r="C13" s="144"/>
      <c r="D13" s="144"/>
      <c r="E13" s="145"/>
      <c r="F13" s="145" t="s">
        <v>15</v>
      </c>
      <c r="G13" s="138">
        <f>G14</f>
        <v>100000</v>
      </c>
      <c r="H13" s="138">
        <f>H14</f>
        <v>42672.090000000004</v>
      </c>
      <c r="I13" s="250">
        <f t="shared" si="0"/>
        <v>0.42672090000000001</v>
      </c>
      <c r="J13" s="138">
        <f>J14</f>
        <v>57327.909999999996</v>
      </c>
    </row>
    <row r="14" spans="1:206" x14ac:dyDescent="0.2">
      <c r="A14" s="144"/>
      <c r="B14" s="144">
        <v>31</v>
      </c>
      <c r="C14" s="144"/>
      <c r="D14" s="144"/>
      <c r="E14" s="145"/>
      <c r="F14" s="145" t="s">
        <v>17</v>
      </c>
      <c r="G14" s="138">
        <f>G15+G22</f>
        <v>100000</v>
      </c>
      <c r="H14" s="138">
        <f>H15+H22</f>
        <v>42672.090000000004</v>
      </c>
      <c r="I14" s="250">
        <f t="shared" si="0"/>
        <v>0.42672090000000001</v>
      </c>
      <c r="J14" s="138">
        <f>G14-H14</f>
        <v>57327.909999999996</v>
      </c>
    </row>
    <row r="15" spans="1:206" x14ac:dyDescent="0.2">
      <c r="A15" s="144"/>
      <c r="B15" s="144"/>
      <c r="C15" s="144">
        <v>311</v>
      </c>
      <c r="D15" s="144"/>
      <c r="E15" s="145"/>
      <c r="F15" s="145" t="s">
        <v>93</v>
      </c>
      <c r="G15" s="138">
        <f>G16</f>
        <v>86000</v>
      </c>
      <c r="H15" s="138">
        <f>H16</f>
        <v>37831.660000000003</v>
      </c>
      <c r="I15" s="250">
        <f t="shared" si="0"/>
        <v>0.43990302325581399</v>
      </c>
      <c r="J15" s="138">
        <f>J16</f>
        <v>-522.63999999999942</v>
      </c>
    </row>
    <row r="16" spans="1:206" x14ac:dyDescent="0.2">
      <c r="A16" s="144"/>
      <c r="B16" s="144"/>
      <c r="C16" s="144"/>
      <c r="D16" s="144">
        <v>3111</v>
      </c>
      <c r="E16" s="145"/>
      <c r="F16" s="145" t="s">
        <v>94</v>
      </c>
      <c r="G16" s="138">
        <f>SUM(G17:G18)</f>
        <v>86000</v>
      </c>
      <c r="H16" s="138">
        <f>SUM(H17:H18)</f>
        <v>37831.660000000003</v>
      </c>
      <c r="I16" s="250">
        <f t="shared" si="0"/>
        <v>0.43990302325581399</v>
      </c>
      <c r="J16" s="138">
        <f>SUM(J17:J18)</f>
        <v>-522.63999999999942</v>
      </c>
    </row>
    <row r="17" spans="1:206" x14ac:dyDescent="0.2">
      <c r="A17" s="146"/>
      <c r="B17" s="146"/>
      <c r="C17" s="146"/>
      <c r="D17" s="146"/>
      <c r="E17" s="147">
        <v>311110</v>
      </c>
      <c r="F17" s="147" t="s">
        <v>158</v>
      </c>
      <c r="G17" s="148">
        <f>'[1]IZVRŠENJE PRORAČUNA 2024.'!H131</f>
        <v>86000</v>
      </c>
      <c r="H17" s="148">
        <f>'[1]IZVRŠENJE PRORAČUNA 2024.'!I131</f>
        <v>37831.660000000003</v>
      </c>
      <c r="I17" s="253">
        <f t="shared" si="0"/>
        <v>0.43990302325581399</v>
      </c>
      <c r="J17" s="148">
        <v>-522.63999999999942</v>
      </c>
    </row>
    <row r="18" spans="1:206" x14ac:dyDescent="0.2">
      <c r="A18" s="146"/>
      <c r="B18" s="146"/>
      <c r="C18" s="146"/>
      <c r="D18" s="146"/>
      <c r="E18" s="147">
        <v>311111</v>
      </c>
      <c r="F18" s="147" t="s">
        <v>335</v>
      </c>
      <c r="G18" s="148">
        <f>'[1]IZVRŠENJE PRORAČUNA 2024.'!H132</f>
        <v>0</v>
      </c>
      <c r="H18" s="148">
        <f>'[1]IZVRŠENJE PRORAČUNA 2024.'!I132</f>
        <v>0</v>
      </c>
      <c r="I18" s="253" t="e">
        <f t="shared" si="0"/>
        <v>#DIV/0!</v>
      </c>
      <c r="J18" s="148">
        <v>0</v>
      </c>
    </row>
    <row r="19" spans="1:206" x14ac:dyDescent="0.2">
      <c r="A19" s="144"/>
      <c r="B19" s="144"/>
      <c r="C19" s="144">
        <v>312</v>
      </c>
      <c r="D19" s="144"/>
      <c r="E19" s="145"/>
      <c r="F19" s="145" t="s">
        <v>95</v>
      </c>
      <c r="G19" s="138">
        <f>G20</f>
        <v>0</v>
      </c>
      <c r="H19" s="138">
        <f>H20</f>
        <v>0</v>
      </c>
      <c r="I19" s="250" t="e">
        <f t="shared" si="0"/>
        <v>#DIV/0!</v>
      </c>
      <c r="J19" s="138">
        <f>J20</f>
        <v>0</v>
      </c>
    </row>
    <row r="20" spans="1:206" x14ac:dyDescent="0.2">
      <c r="A20" s="144"/>
      <c r="B20" s="144"/>
      <c r="C20" s="144"/>
      <c r="D20" s="144">
        <v>3121</v>
      </c>
      <c r="E20" s="145"/>
      <c r="F20" s="145" t="s">
        <v>95</v>
      </c>
      <c r="G20" s="138">
        <f>G21</f>
        <v>0</v>
      </c>
      <c r="H20" s="138">
        <f>H21</f>
        <v>0</v>
      </c>
      <c r="I20" s="250" t="e">
        <f t="shared" si="0"/>
        <v>#DIV/0!</v>
      </c>
      <c r="J20" s="138">
        <f>J21</f>
        <v>0</v>
      </c>
    </row>
    <row r="21" spans="1:206" x14ac:dyDescent="0.2">
      <c r="A21" s="146"/>
      <c r="B21" s="146"/>
      <c r="C21" s="146"/>
      <c r="D21" s="146"/>
      <c r="E21" s="147">
        <v>312150</v>
      </c>
      <c r="F21" s="147" t="s">
        <v>159</v>
      </c>
      <c r="G21" s="148">
        <f>'[1]IZVRŠENJE PRORAČUNA 2024.'!H135</f>
        <v>0</v>
      </c>
      <c r="H21" s="148">
        <f>'[1]IZVRŠENJE PRORAČUNA 2024.'!I135</f>
        <v>0</v>
      </c>
      <c r="I21" s="253" t="e">
        <f t="shared" si="0"/>
        <v>#DIV/0!</v>
      </c>
      <c r="J21" s="148">
        <v>0</v>
      </c>
    </row>
    <row r="22" spans="1:206" x14ac:dyDescent="0.2">
      <c r="A22" s="144"/>
      <c r="B22" s="144"/>
      <c r="C22" s="144">
        <v>313</v>
      </c>
      <c r="D22" s="144"/>
      <c r="E22" s="145"/>
      <c r="F22" s="145" t="s">
        <v>96</v>
      </c>
      <c r="G22" s="138">
        <f>G23</f>
        <v>14000</v>
      </c>
      <c r="H22" s="138">
        <f>H23</f>
        <v>4840.43</v>
      </c>
      <c r="I22" s="250">
        <f t="shared" si="0"/>
        <v>0.34574500000000002</v>
      </c>
      <c r="J22" s="138" t="e">
        <f>J23+#REF!</f>
        <v>#REF!</v>
      </c>
    </row>
    <row r="23" spans="1:206" x14ac:dyDescent="0.2">
      <c r="A23" s="144"/>
      <c r="B23" s="144"/>
      <c r="C23" s="144"/>
      <c r="D23" s="144">
        <v>3132</v>
      </c>
      <c r="E23" s="145"/>
      <c r="F23" s="145" t="s">
        <v>336</v>
      </c>
      <c r="G23" s="138">
        <f>SUM(G24:G25)</f>
        <v>14000</v>
      </c>
      <c r="H23" s="138">
        <f>SUM(H24:H25)</f>
        <v>4840.43</v>
      </c>
      <c r="I23" s="250">
        <f t="shared" si="0"/>
        <v>0.34574500000000002</v>
      </c>
      <c r="J23" s="138">
        <f>J24+J25</f>
        <v>65.899999999999636</v>
      </c>
    </row>
    <row r="24" spans="1:206" x14ac:dyDescent="0.2">
      <c r="A24" s="146"/>
      <c r="B24" s="146"/>
      <c r="C24" s="146"/>
      <c r="D24" s="146"/>
      <c r="E24" s="147">
        <v>313210</v>
      </c>
      <c r="F24" s="147" t="s">
        <v>337</v>
      </c>
      <c r="G24" s="148">
        <f>'[1]IZVRŠENJE PRORAČUNA 2024.'!H138</f>
        <v>14000</v>
      </c>
      <c r="H24" s="148">
        <f>'[1]IZVRŠENJE PRORAČUNA 2024.'!I138</f>
        <v>4840.43</v>
      </c>
      <c r="I24" s="253">
        <f t="shared" si="0"/>
        <v>0.34574500000000002</v>
      </c>
      <c r="J24" s="148">
        <v>65.899999999999636</v>
      </c>
    </row>
    <row r="25" spans="1:206" x14ac:dyDescent="0.2">
      <c r="A25" s="146"/>
      <c r="B25" s="146"/>
      <c r="C25" s="146"/>
      <c r="D25" s="146"/>
      <c r="E25" s="147">
        <v>313211</v>
      </c>
      <c r="F25" s="147" t="s">
        <v>338</v>
      </c>
      <c r="G25" s="148">
        <f>'[1]IZVRŠENJE PRORAČUNA 2024.'!H139</f>
        <v>0</v>
      </c>
      <c r="H25" s="148">
        <f>'[1]IZVRŠENJE PRORAČUNA 2024.'!I139</f>
        <v>0</v>
      </c>
      <c r="I25" s="253" t="e">
        <f t="shared" si="0"/>
        <v>#DIV/0!</v>
      </c>
      <c r="J25" s="148">
        <v>0</v>
      </c>
    </row>
    <row r="26" spans="1:206" x14ac:dyDescent="0.2">
      <c r="A26" s="150" t="s">
        <v>339</v>
      </c>
      <c r="B26" s="151"/>
      <c r="C26" s="151"/>
      <c r="D26" s="151"/>
      <c r="E26" s="151"/>
      <c r="F26" s="152"/>
      <c r="G26" s="142">
        <f>G27</f>
        <v>513520</v>
      </c>
      <c r="H26" s="142">
        <f>H27</f>
        <v>171791.08</v>
      </c>
      <c r="I26" s="252">
        <f t="shared" si="0"/>
        <v>0.33453629848886118</v>
      </c>
      <c r="J26" s="142">
        <f>J27</f>
        <v>341728.92000000004</v>
      </c>
      <c r="GD26" s="153"/>
      <c r="GE26" s="153"/>
      <c r="GF26" s="153"/>
      <c r="GG26" s="153"/>
      <c r="GH26" s="153"/>
      <c r="GI26" s="153"/>
      <c r="GJ26" s="153"/>
      <c r="GK26" s="153"/>
      <c r="GL26" s="153"/>
      <c r="GM26" s="153"/>
      <c r="GN26" s="153"/>
      <c r="GO26" s="153"/>
      <c r="GP26" s="153"/>
      <c r="GQ26" s="153"/>
      <c r="GR26" s="153"/>
      <c r="GS26" s="153"/>
      <c r="GT26" s="153"/>
      <c r="GU26" s="153"/>
      <c r="GV26" s="153"/>
      <c r="GW26" s="153"/>
      <c r="GX26" s="153"/>
    </row>
    <row r="27" spans="1:206" x14ac:dyDescent="0.2">
      <c r="A27" s="144">
        <v>3</v>
      </c>
      <c r="B27" s="144"/>
      <c r="C27" s="144"/>
      <c r="D27" s="144"/>
      <c r="E27" s="145"/>
      <c r="F27" s="145" t="s">
        <v>15</v>
      </c>
      <c r="G27" s="138">
        <f>G28</f>
        <v>513520</v>
      </c>
      <c r="H27" s="138">
        <f>H28</f>
        <v>171791.08</v>
      </c>
      <c r="I27" s="250">
        <f t="shared" si="0"/>
        <v>0.33453629848886118</v>
      </c>
      <c r="J27" s="138">
        <f>J28</f>
        <v>341728.92000000004</v>
      </c>
    </row>
    <row r="28" spans="1:206" x14ac:dyDescent="0.2">
      <c r="A28" s="144"/>
      <c r="B28" s="144">
        <v>32</v>
      </c>
      <c r="C28" s="144"/>
      <c r="D28" s="144"/>
      <c r="E28" s="145"/>
      <c r="F28" s="145" t="s">
        <v>24</v>
      </c>
      <c r="G28" s="138">
        <f>G29+G40+G52+G96+G99</f>
        <v>513520</v>
      </c>
      <c r="H28" s="138">
        <f>H29+H40+H52+H96+H99</f>
        <v>171791.08</v>
      </c>
      <c r="I28" s="250">
        <f t="shared" si="0"/>
        <v>0.33453629848886118</v>
      </c>
      <c r="J28" s="138">
        <f>G28-H28</f>
        <v>341728.92000000004</v>
      </c>
    </row>
    <row r="29" spans="1:206" x14ac:dyDescent="0.2">
      <c r="A29" s="144"/>
      <c r="B29" s="144"/>
      <c r="C29" s="144">
        <v>321</v>
      </c>
      <c r="D29" s="144"/>
      <c r="E29" s="145"/>
      <c r="F29" s="145" t="s">
        <v>98</v>
      </c>
      <c r="G29" s="138">
        <f>G30+G34+G37</f>
        <v>3460</v>
      </c>
      <c r="H29" s="138">
        <f>H30+H34+H37</f>
        <v>1103.76</v>
      </c>
      <c r="I29" s="250">
        <f t="shared" si="0"/>
        <v>0.31900578034682081</v>
      </c>
      <c r="J29" s="138">
        <f>J30+J34+J37</f>
        <v>65.200000000000045</v>
      </c>
    </row>
    <row r="30" spans="1:206" x14ac:dyDescent="0.2">
      <c r="A30" s="144"/>
      <c r="B30" s="144"/>
      <c r="C30" s="144"/>
      <c r="D30" s="144">
        <v>3211</v>
      </c>
      <c r="E30" s="145"/>
      <c r="F30" s="145" t="s">
        <v>98</v>
      </c>
      <c r="G30" s="138">
        <f>SUM(G31:G33)</f>
        <v>350</v>
      </c>
      <c r="H30" s="138">
        <f>SUM(H31:H33)</f>
        <v>0</v>
      </c>
      <c r="I30" s="250">
        <f t="shared" si="0"/>
        <v>0</v>
      </c>
      <c r="J30" s="138">
        <f>SUM(J31:J33)</f>
        <v>0</v>
      </c>
    </row>
    <row r="31" spans="1:206" x14ac:dyDescent="0.2">
      <c r="A31" s="146"/>
      <c r="B31" s="146"/>
      <c r="C31" s="146"/>
      <c r="D31" s="146"/>
      <c r="E31" s="147">
        <v>321110</v>
      </c>
      <c r="F31" s="147" t="s">
        <v>161</v>
      </c>
      <c r="G31" s="148">
        <f>'[1]IZVRŠENJE PRORAČUNA 2024.'!H143</f>
        <v>100</v>
      </c>
      <c r="H31" s="148">
        <f>'[1]IZVRŠENJE PRORAČUNA 2024.'!I143</f>
        <v>0</v>
      </c>
      <c r="I31" s="253">
        <f t="shared" si="0"/>
        <v>0</v>
      </c>
      <c r="J31" s="148">
        <v>0</v>
      </c>
    </row>
    <row r="32" spans="1:206" x14ac:dyDescent="0.2">
      <c r="A32" s="146"/>
      <c r="B32" s="146"/>
      <c r="C32" s="146"/>
      <c r="D32" s="146"/>
      <c r="E32" s="147">
        <v>321150</v>
      </c>
      <c r="F32" s="147" t="s">
        <v>340</v>
      </c>
      <c r="G32" s="148">
        <f>'[1]IZVRŠENJE PRORAČUNA 2024.'!H144</f>
        <v>150</v>
      </c>
      <c r="H32" s="148">
        <f>'[1]IZVRŠENJE PRORAČUNA 2024.'!I144</f>
        <v>0</v>
      </c>
      <c r="I32" s="253">
        <f t="shared" si="0"/>
        <v>0</v>
      </c>
      <c r="J32" s="148">
        <v>0</v>
      </c>
    </row>
    <row r="33" spans="1:10" x14ac:dyDescent="0.2">
      <c r="A33" s="146"/>
      <c r="B33" s="146"/>
      <c r="C33" s="146"/>
      <c r="D33" s="146"/>
      <c r="E33" s="147">
        <v>321190</v>
      </c>
      <c r="F33" s="147" t="s">
        <v>162</v>
      </c>
      <c r="G33" s="148">
        <f>'[1]IZVRŠENJE PRORAČUNA 2024.'!H145</f>
        <v>100</v>
      </c>
      <c r="H33" s="148">
        <f>'[1]IZVRŠENJE PRORAČUNA 2024.'!I145</f>
        <v>0</v>
      </c>
      <c r="I33" s="253">
        <f t="shared" si="0"/>
        <v>0</v>
      </c>
      <c r="J33" s="148">
        <v>0</v>
      </c>
    </row>
    <row r="34" spans="1:10" x14ac:dyDescent="0.2">
      <c r="A34" s="144"/>
      <c r="B34" s="144"/>
      <c r="C34" s="144"/>
      <c r="D34" s="144">
        <v>3212</v>
      </c>
      <c r="E34" s="145"/>
      <c r="F34" s="149" t="s">
        <v>499</v>
      </c>
      <c r="G34" s="138">
        <f>G35+G36</f>
        <v>2510</v>
      </c>
      <c r="H34" s="138">
        <f>SUM(H35:H36)</f>
        <v>1103.76</v>
      </c>
      <c r="I34" s="250">
        <f t="shared" si="0"/>
        <v>0.43974501992031872</v>
      </c>
      <c r="J34" s="138">
        <f>J35+J36</f>
        <v>65.200000000000045</v>
      </c>
    </row>
    <row r="35" spans="1:10" x14ac:dyDescent="0.2">
      <c r="A35" s="146"/>
      <c r="B35" s="146"/>
      <c r="C35" s="146"/>
      <c r="D35" s="146"/>
      <c r="E35" s="147">
        <v>321210</v>
      </c>
      <c r="F35" s="147" t="s">
        <v>164</v>
      </c>
      <c r="G35" s="148">
        <f>'[1]IZVRŠENJE PRORAČUNA 2024.'!H147</f>
        <v>2510</v>
      </c>
      <c r="H35" s="148">
        <f>'[1]IZVRŠENJE PRORAČUNA 2024.'!I147</f>
        <v>1103.76</v>
      </c>
      <c r="I35" s="253">
        <f t="shared" si="0"/>
        <v>0.43974501992031872</v>
      </c>
      <c r="J35" s="148">
        <v>65.200000000000045</v>
      </c>
    </row>
    <row r="36" spans="1:10" x14ac:dyDescent="0.2">
      <c r="A36" s="146"/>
      <c r="B36" s="146"/>
      <c r="C36" s="146"/>
      <c r="D36" s="146"/>
      <c r="E36" s="147">
        <v>321211</v>
      </c>
      <c r="F36" s="147" t="s">
        <v>341</v>
      </c>
      <c r="G36" s="148">
        <f>'[1]IZVRŠENJE PRORAČUNA 2024.'!H148</f>
        <v>0</v>
      </c>
      <c r="H36" s="148">
        <f>'[1]IZVRŠENJE PRORAČUNA 2024.'!I148</f>
        <v>0</v>
      </c>
      <c r="I36" s="253" t="e">
        <f t="shared" si="0"/>
        <v>#DIV/0!</v>
      </c>
      <c r="J36" s="148">
        <v>0</v>
      </c>
    </row>
    <row r="37" spans="1:10" x14ac:dyDescent="0.2">
      <c r="A37" s="144"/>
      <c r="B37" s="144"/>
      <c r="C37" s="144"/>
      <c r="D37" s="144">
        <v>3213</v>
      </c>
      <c r="E37" s="145"/>
      <c r="F37" s="145" t="s">
        <v>82</v>
      </c>
      <c r="G37" s="138">
        <f>G38+G39</f>
        <v>600</v>
      </c>
      <c r="H37" s="138">
        <f>H38+H39</f>
        <v>0</v>
      </c>
      <c r="I37" s="250">
        <f t="shared" si="0"/>
        <v>0</v>
      </c>
      <c r="J37" s="138">
        <f>J38+J39</f>
        <v>0</v>
      </c>
    </row>
    <row r="38" spans="1:10" x14ac:dyDescent="0.2">
      <c r="A38" s="146"/>
      <c r="B38" s="146"/>
      <c r="C38" s="146"/>
      <c r="D38" s="146"/>
      <c r="E38" s="147">
        <v>321310</v>
      </c>
      <c r="F38" s="147" t="s">
        <v>165</v>
      </c>
      <c r="G38" s="148">
        <f>'[1]IZVRŠENJE PRORAČUNA 2024.'!H150</f>
        <v>400</v>
      </c>
      <c r="H38" s="148">
        <f>'[1]IZVRŠENJE PRORAČUNA 2024.'!I150</f>
        <v>0</v>
      </c>
      <c r="I38" s="253">
        <f t="shared" si="0"/>
        <v>0</v>
      </c>
      <c r="J38" s="148">
        <v>0</v>
      </c>
    </row>
    <row r="39" spans="1:10" x14ac:dyDescent="0.2">
      <c r="A39" s="146"/>
      <c r="B39" s="146"/>
      <c r="C39" s="146"/>
      <c r="D39" s="146"/>
      <c r="E39" s="147">
        <v>321320</v>
      </c>
      <c r="F39" s="147" t="s">
        <v>342</v>
      </c>
      <c r="G39" s="148">
        <f>'[1]IZVRŠENJE PRORAČUNA 2024.'!H151</f>
        <v>200</v>
      </c>
      <c r="H39" s="148">
        <f>'[1]IZVRŠENJE PRORAČUNA 2024.'!I151</f>
        <v>0</v>
      </c>
      <c r="I39" s="253">
        <f t="shared" si="0"/>
        <v>0</v>
      </c>
      <c r="J39" s="148">
        <v>0</v>
      </c>
    </row>
    <row r="40" spans="1:10" x14ac:dyDescent="0.2">
      <c r="A40" s="144"/>
      <c r="B40" s="144"/>
      <c r="C40" s="144">
        <v>322</v>
      </c>
      <c r="D40" s="144"/>
      <c r="E40" s="145"/>
      <c r="F40" s="145" t="s">
        <v>83</v>
      </c>
      <c r="G40" s="138">
        <f>G41+G46+G50</f>
        <v>12600</v>
      </c>
      <c r="H40" s="138">
        <f>H41+H46+H50</f>
        <v>4222.76</v>
      </c>
      <c r="I40" s="250">
        <f t="shared" si="0"/>
        <v>0.33513968253968257</v>
      </c>
      <c r="J40" s="138">
        <f>J41+J46+J50</f>
        <v>5969.29</v>
      </c>
    </row>
    <row r="41" spans="1:10" x14ac:dyDescent="0.2">
      <c r="A41" s="144"/>
      <c r="B41" s="144"/>
      <c r="C41" s="144"/>
      <c r="D41" s="144">
        <v>3221</v>
      </c>
      <c r="E41" s="145"/>
      <c r="F41" s="145" t="s">
        <v>84</v>
      </c>
      <c r="G41" s="138">
        <f>SUM(G42:G45)</f>
        <v>2950</v>
      </c>
      <c r="H41" s="138">
        <f>SUM(H42:H45)</f>
        <v>1316.11</v>
      </c>
      <c r="I41" s="250">
        <f t="shared" si="0"/>
        <v>0.44613898305084743</v>
      </c>
      <c r="J41" s="138">
        <f>SUM(J42:J45)</f>
        <v>518.13</v>
      </c>
    </row>
    <row r="42" spans="1:10" x14ac:dyDescent="0.2">
      <c r="A42" s="146"/>
      <c r="B42" s="146"/>
      <c r="C42" s="146"/>
      <c r="D42" s="146"/>
      <c r="E42" s="147">
        <v>322110</v>
      </c>
      <c r="F42" s="147" t="s">
        <v>166</v>
      </c>
      <c r="G42" s="148">
        <f>'[1]IZVRŠENJE PRORAČUNA 2024.'!H154</f>
        <v>1600</v>
      </c>
      <c r="H42" s="148">
        <f>'[1]IZVRŠENJE PRORAČUNA 2024.'!I154</f>
        <v>1044.3599999999999</v>
      </c>
      <c r="I42" s="253">
        <f t="shared" si="0"/>
        <v>0.65272499999999989</v>
      </c>
      <c r="J42" s="148">
        <v>417.44000000000005</v>
      </c>
    </row>
    <row r="43" spans="1:10" x14ac:dyDescent="0.2">
      <c r="A43" s="146"/>
      <c r="B43" s="146"/>
      <c r="C43" s="146"/>
      <c r="D43" s="146"/>
      <c r="E43" s="147">
        <v>322120</v>
      </c>
      <c r="F43" s="147" t="s">
        <v>167</v>
      </c>
      <c r="G43" s="148">
        <f>'[1]IZVRŠENJE PRORAČUNA 2024.'!H155</f>
        <v>600</v>
      </c>
      <c r="H43" s="148">
        <f>'[1]IZVRŠENJE PRORAČUNA 2024.'!I155</f>
        <v>0</v>
      </c>
      <c r="I43" s="253">
        <f t="shared" si="0"/>
        <v>0</v>
      </c>
      <c r="J43" s="148">
        <v>2.5699999999999363</v>
      </c>
    </row>
    <row r="44" spans="1:10" x14ac:dyDescent="0.2">
      <c r="A44" s="146"/>
      <c r="B44" s="146"/>
      <c r="C44" s="146"/>
      <c r="D44" s="146"/>
      <c r="E44" s="147">
        <v>322140</v>
      </c>
      <c r="F44" s="147" t="s">
        <v>168</v>
      </c>
      <c r="G44" s="148">
        <f>'[1]IZVRŠENJE PRORAČUNA 2024.'!H156</f>
        <v>600</v>
      </c>
      <c r="H44" s="148">
        <f>'[1]IZVRŠENJE PRORAČUNA 2024.'!I156</f>
        <v>271.75</v>
      </c>
      <c r="I44" s="253">
        <f t="shared" si="0"/>
        <v>0.45291666666666669</v>
      </c>
      <c r="J44" s="148">
        <v>98.12</v>
      </c>
    </row>
    <row r="45" spans="1:10" x14ac:dyDescent="0.2">
      <c r="A45" s="146"/>
      <c r="B45" s="146"/>
      <c r="C45" s="146"/>
      <c r="D45" s="146"/>
      <c r="E45" s="147">
        <v>322190</v>
      </c>
      <c r="F45" s="147" t="s">
        <v>343</v>
      </c>
      <c r="G45" s="148">
        <f>'[1]IZVRŠENJE PRORAČUNA 2024.'!H157</f>
        <v>150</v>
      </c>
      <c r="H45" s="148">
        <f>'[1]IZVRŠENJE PRORAČUNA 2024.'!I157</f>
        <v>0</v>
      </c>
      <c r="I45" s="253">
        <f t="shared" si="0"/>
        <v>0</v>
      </c>
      <c r="J45" s="148">
        <v>0</v>
      </c>
    </row>
    <row r="46" spans="1:10" x14ac:dyDescent="0.2">
      <c r="A46" s="144"/>
      <c r="B46" s="144"/>
      <c r="C46" s="144"/>
      <c r="D46" s="144">
        <v>3223</v>
      </c>
      <c r="E46" s="145"/>
      <c r="F46" s="145" t="s">
        <v>169</v>
      </c>
      <c r="G46" s="138">
        <f>SUM(G47:G49)</f>
        <v>9500</v>
      </c>
      <c r="H46" s="138">
        <f>SUM(H47:H49)</f>
        <v>2906.65</v>
      </c>
      <c r="I46" s="250">
        <f t="shared" si="0"/>
        <v>0.30596315789473683</v>
      </c>
      <c r="J46" s="138">
        <f>SUM(J47:J49)</f>
        <v>5301.16</v>
      </c>
    </row>
    <row r="47" spans="1:10" x14ac:dyDescent="0.2">
      <c r="A47" s="146"/>
      <c r="B47" s="146"/>
      <c r="C47" s="146"/>
      <c r="D47" s="146"/>
      <c r="E47" s="147">
        <v>322310</v>
      </c>
      <c r="F47" s="147" t="s">
        <v>170</v>
      </c>
      <c r="G47" s="148">
        <f>'[1]IZVRŠENJE PRORAČUNA 2024.'!H159</f>
        <v>4500</v>
      </c>
      <c r="H47" s="148">
        <f>'[1]IZVRŠENJE PRORAČUNA 2024.'!I159</f>
        <v>1785.27</v>
      </c>
      <c r="I47" s="253">
        <f t="shared" si="0"/>
        <v>0.39672666666666667</v>
      </c>
      <c r="J47" s="148">
        <v>608.77</v>
      </c>
    </row>
    <row r="48" spans="1:10" x14ac:dyDescent="0.2">
      <c r="A48" s="146"/>
      <c r="B48" s="146"/>
      <c r="C48" s="146"/>
      <c r="D48" s="146"/>
      <c r="E48" s="147">
        <v>322330</v>
      </c>
      <c r="F48" s="147" t="s">
        <v>172</v>
      </c>
      <c r="G48" s="148">
        <f>'[1]IZVRŠENJE PRORAČUNA 2024.'!H162</f>
        <v>5000</v>
      </c>
      <c r="H48" s="148">
        <f>'[1]IZVRŠENJE PRORAČUNA 2024.'!I162</f>
        <v>1121.3800000000001</v>
      </c>
      <c r="I48" s="253">
        <f t="shared" si="0"/>
        <v>0.22427600000000003</v>
      </c>
      <c r="J48" s="148">
        <v>4692.3899999999994</v>
      </c>
    </row>
    <row r="49" spans="1:10" x14ac:dyDescent="0.2">
      <c r="A49" s="146"/>
      <c r="B49" s="146"/>
      <c r="C49" s="146"/>
      <c r="D49" s="146"/>
      <c r="E49" s="147">
        <v>322340</v>
      </c>
      <c r="F49" s="147" t="s">
        <v>344</v>
      </c>
      <c r="G49" s="148">
        <f>'[1]IZVRŠENJE PRORAČUNA 2024.'!H163</f>
        <v>0</v>
      </c>
      <c r="H49" s="148">
        <f>'[1]IZVRŠENJE PRORAČUNA 2024.'!I163</f>
        <v>0</v>
      </c>
      <c r="I49" s="253" t="e">
        <f t="shared" si="0"/>
        <v>#DIV/0!</v>
      </c>
      <c r="J49" s="148">
        <v>0</v>
      </c>
    </row>
    <row r="50" spans="1:10" x14ac:dyDescent="0.2">
      <c r="A50" s="144"/>
      <c r="B50" s="144"/>
      <c r="C50" s="144"/>
      <c r="D50" s="144">
        <v>3225</v>
      </c>
      <c r="E50" s="145"/>
      <c r="F50" s="145" t="s">
        <v>109</v>
      </c>
      <c r="G50" s="138">
        <f>G51</f>
        <v>150</v>
      </c>
      <c r="H50" s="138">
        <f>H51</f>
        <v>0</v>
      </c>
      <c r="I50" s="250">
        <f t="shared" si="0"/>
        <v>0</v>
      </c>
      <c r="J50" s="138">
        <f>J51</f>
        <v>150</v>
      </c>
    </row>
    <row r="51" spans="1:10" x14ac:dyDescent="0.2">
      <c r="A51" s="146"/>
      <c r="B51" s="146"/>
      <c r="C51" s="146"/>
      <c r="D51" s="146"/>
      <c r="E51" s="147">
        <v>322510</v>
      </c>
      <c r="F51" s="147" t="s">
        <v>109</v>
      </c>
      <c r="G51" s="148">
        <f>'[1]IZVRŠENJE PRORAČUNA 2024.'!H165</f>
        <v>150</v>
      </c>
      <c r="H51" s="148">
        <f>'[1]IZVRŠENJE PRORAČUNA 2024.'!I165</f>
        <v>0</v>
      </c>
      <c r="I51" s="253">
        <f t="shared" si="0"/>
        <v>0</v>
      </c>
      <c r="J51" s="148">
        <v>150</v>
      </c>
    </row>
    <row r="52" spans="1:10" x14ac:dyDescent="0.2">
      <c r="A52" s="144"/>
      <c r="B52" s="144"/>
      <c r="C52" s="144">
        <v>323</v>
      </c>
      <c r="D52" s="144"/>
      <c r="E52" s="145"/>
      <c r="F52" s="145" t="s">
        <v>85</v>
      </c>
      <c r="G52" s="138">
        <f>G53+G59+G72+G75+G77+G88+G91</f>
        <v>432250</v>
      </c>
      <c r="H52" s="138">
        <f>H53+H59+H72+H77+H88+H91+H75</f>
        <v>156024.01</v>
      </c>
      <c r="I52" s="250">
        <f t="shared" si="0"/>
        <v>0.36095780219780221</v>
      </c>
      <c r="J52" s="138">
        <f>G52-H52</f>
        <v>276225.99</v>
      </c>
    </row>
    <row r="53" spans="1:10" x14ac:dyDescent="0.2">
      <c r="A53" s="144"/>
      <c r="B53" s="144"/>
      <c r="C53" s="144"/>
      <c r="D53" s="144">
        <v>3231</v>
      </c>
      <c r="E53" s="145"/>
      <c r="F53" s="145" t="s">
        <v>173</v>
      </c>
      <c r="G53" s="138">
        <f>SUM(G54:G58)</f>
        <v>8000</v>
      </c>
      <c r="H53" s="138">
        <f>SUM(H54:H58)</f>
        <v>2830.15</v>
      </c>
      <c r="I53" s="250">
        <f t="shared" si="0"/>
        <v>0.35376875000000002</v>
      </c>
      <c r="J53" s="138">
        <f>SUM(J54:J58)</f>
        <v>1412.88</v>
      </c>
    </row>
    <row r="54" spans="1:10" x14ac:dyDescent="0.2">
      <c r="A54" s="146"/>
      <c r="B54" s="146"/>
      <c r="C54" s="146"/>
      <c r="D54" s="146"/>
      <c r="E54" s="147">
        <v>323110</v>
      </c>
      <c r="F54" s="147" t="s">
        <v>110</v>
      </c>
      <c r="G54" s="148">
        <f>'[1]IZVRŠENJE PRORAČUNA 2024.'!H168</f>
        <v>1400</v>
      </c>
      <c r="H54" s="148">
        <f>'[1]IZVRŠENJE PRORAČUNA 2024.'!I168</f>
        <v>331.66</v>
      </c>
      <c r="I54" s="253">
        <f t="shared" si="0"/>
        <v>0.23690000000000003</v>
      </c>
      <c r="J54" s="148">
        <v>16.460000000000036</v>
      </c>
    </row>
    <row r="55" spans="1:10" x14ac:dyDescent="0.2">
      <c r="A55" s="146"/>
      <c r="B55" s="146"/>
      <c r="C55" s="146"/>
      <c r="D55" s="146"/>
      <c r="E55" s="147">
        <v>323120</v>
      </c>
      <c r="F55" s="147" t="s">
        <v>345</v>
      </c>
      <c r="G55" s="148">
        <f>'[1]IZVRŠENJE PRORAČUNA 2024.'!H169</f>
        <v>2500</v>
      </c>
      <c r="H55" s="148">
        <f>'[1]IZVRŠENJE PRORAČUNA 2024.'!I169</f>
        <v>1415.51</v>
      </c>
      <c r="I55" s="253">
        <f t="shared" si="0"/>
        <v>0.56620400000000004</v>
      </c>
      <c r="J55" s="148">
        <v>35.190000000000055</v>
      </c>
    </row>
    <row r="56" spans="1:10" x14ac:dyDescent="0.2">
      <c r="A56" s="146"/>
      <c r="B56" s="146"/>
      <c r="C56" s="146"/>
      <c r="D56" s="146"/>
      <c r="E56" s="147">
        <v>323121</v>
      </c>
      <c r="F56" s="147" t="s">
        <v>174</v>
      </c>
      <c r="G56" s="148">
        <f>'[1]IZVRŠENJE PRORAČUNA 2024.'!H170</f>
        <v>0</v>
      </c>
      <c r="H56" s="148">
        <f>'[1]IZVRŠENJE PRORAČUNA 2024.'!I170</f>
        <v>0</v>
      </c>
      <c r="I56" s="253" t="e">
        <f t="shared" si="0"/>
        <v>#DIV/0!</v>
      </c>
      <c r="J56" s="148">
        <f>G56-H56</f>
        <v>0</v>
      </c>
    </row>
    <row r="57" spans="1:10" x14ac:dyDescent="0.2">
      <c r="A57" s="146"/>
      <c r="B57" s="146"/>
      <c r="C57" s="146"/>
      <c r="D57" s="146"/>
      <c r="E57" s="147">
        <v>323130</v>
      </c>
      <c r="F57" s="147" t="s">
        <v>175</v>
      </c>
      <c r="G57" s="148">
        <f>'[1]IZVRŠENJE PRORAČUNA 2024.'!H171</f>
        <v>3100</v>
      </c>
      <c r="H57" s="148">
        <f>'[1]IZVRŠENJE PRORAČUNA 2024.'!I171</f>
        <v>1082.98</v>
      </c>
      <c r="I57" s="253">
        <f t="shared" si="0"/>
        <v>0.34934838709677418</v>
      </c>
      <c r="J57" s="148">
        <v>1137.6500000000001</v>
      </c>
    </row>
    <row r="58" spans="1:10" x14ac:dyDescent="0.2">
      <c r="A58" s="146"/>
      <c r="B58" s="146"/>
      <c r="C58" s="146"/>
      <c r="D58" s="146"/>
      <c r="E58" s="147">
        <v>323190</v>
      </c>
      <c r="F58" s="147" t="s">
        <v>176</v>
      </c>
      <c r="G58" s="148">
        <f>'[1]IZVRŠENJE PRORAČUNA 2024.'!H172</f>
        <v>1000</v>
      </c>
      <c r="H58" s="148">
        <f>'[1]IZVRŠENJE PRORAČUNA 2024.'!I172</f>
        <v>0</v>
      </c>
      <c r="I58" s="253">
        <f t="shared" si="0"/>
        <v>0</v>
      </c>
      <c r="J58" s="148">
        <v>223.57999999999998</v>
      </c>
    </row>
    <row r="59" spans="1:10" x14ac:dyDescent="0.2">
      <c r="A59" s="144"/>
      <c r="B59" s="144"/>
      <c r="C59" s="144"/>
      <c r="D59" s="144">
        <v>3232</v>
      </c>
      <c r="E59" s="145"/>
      <c r="F59" s="145" t="s">
        <v>346</v>
      </c>
      <c r="G59" s="138">
        <f>SUM(G60:G71)</f>
        <v>350900</v>
      </c>
      <c r="H59" s="138">
        <f>SUM(H60:H71)</f>
        <v>119856.56000000001</v>
      </c>
      <c r="I59" s="250">
        <f t="shared" si="0"/>
        <v>0.34156899401538904</v>
      </c>
      <c r="J59" s="138">
        <f>G59-H59</f>
        <v>231043.44</v>
      </c>
    </row>
    <row r="60" spans="1:10" x14ac:dyDescent="0.2">
      <c r="A60" s="146"/>
      <c r="B60" s="146"/>
      <c r="C60" s="146"/>
      <c r="D60" s="146"/>
      <c r="E60" s="147">
        <v>323210</v>
      </c>
      <c r="F60" s="154" t="s">
        <v>489</v>
      </c>
      <c r="G60" s="148">
        <f>'[1]IZVRŠENJE PRORAČUNA 2024.'!H174</f>
        <v>5000</v>
      </c>
      <c r="H60" s="148">
        <f>'[1]IZVRŠENJE PRORAČUNA 2024.'!I174</f>
        <v>0</v>
      </c>
      <c r="I60" s="253">
        <f t="shared" si="0"/>
        <v>0</v>
      </c>
      <c r="J60" s="148">
        <v>400</v>
      </c>
    </row>
    <row r="61" spans="1:10" x14ac:dyDescent="0.2">
      <c r="A61" s="146"/>
      <c r="B61" s="146"/>
      <c r="C61" s="146"/>
      <c r="D61" s="146"/>
      <c r="E61" s="147">
        <v>323220</v>
      </c>
      <c r="F61" s="154" t="s">
        <v>490</v>
      </c>
      <c r="G61" s="148">
        <f>'[1]IZVRŠENJE PRORAČUNA 2024.'!H178</f>
        <v>2000</v>
      </c>
      <c r="H61" s="148">
        <f>'[1]IZVRŠENJE PRORAČUNA 2024.'!I178</f>
        <v>212.5</v>
      </c>
      <c r="I61" s="253">
        <f t="shared" si="0"/>
        <v>0.10625</v>
      </c>
      <c r="J61" s="148">
        <v>41.639999999999873</v>
      </c>
    </row>
    <row r="62" spans="1:10" x14ac:dyDescent="0.2">
      <c r="A62" s="146"/>
      <c r="B62" s="146"/>
      <c r="C62" s="146"/>
      <c r="D62" s="146"/>
      <c r="E62" s="147">
        <v>323290</v>
      </c>
      <c r="F62" s="154" t="s">
        <v>347</v>
      </c>
      <c r="G62" s="148">
        <f>'[1]IZVRŠENJE PRORAČUNA 2024.'!H179</f>
        <v>190000</v>
      </c>
      <c r="H62" s="148">
        <f>'[1]IZVRŠENJE PRORAČUNA 2024.'!I179</f>
        <v>79812.639999999999</v>
      </c>
      <c r="I62" s="253">
        <f t="shared" si="0"/>
        <v>0.42006652631578945</v>
      </c>
      <c r="J62" s="148">
        <v>457.88000000000466</v>
      </c>
    </row>
    <row r="63" spans="1:10" x14ac:dyDescent="0.2">
      <c r="A63" s="146"/>
      <c r="B63" s="146"/>
      <c r="C63" s="146"/>
      <c r="D63" s="146"/>
      <c r="E63" s="147">
        <v>323291</v>
      </c>
      <c r="F63" s="154" t="s">
        <v>179</v>
      </c>
      <c r="G63" s="148">
        <f>'[1]IZVRŠENJE PRORAČUNA 2024.'!H180</f>
        <v>5400</v>
      </c>
      <c r="H63" s="148">
        <f>'[1]IZVRŠENJE PRORAČUNA 2024.'!I180</f>
        <v>3712.5</v>
      </c>
      <c r="I63" s="253">
        <f t="shared" si="0"/>
        <v>0.6875</v>
      </c>
      <c r="J63" s="148">
        <f t="shared" ref="J63:J71" si="1">G63-H63</f>
        <v>1687.5</v>
      </c>
    </row>
    <row r="64" spans="1:10" x14ac:dyDescent="0.2">
      <c r="A64" s="146"/>
      <c r="B64" s="146"/>
      <c r="C64" s="146"/>
      <c r="D64" s="146"/>
      <c r="E64" s="147">
        <v>323292</v>
      </c>
      <c r="F64" s="154" t="s">
        <v>180</v>
      </c>
      <c r="G64" s="148">
        <f>'[1]IZVRŠENJE PRORAČUNA 2024.'!H181</f>
        <v>55000</v>
      </c>
      <c r="H64" s="148">
        <f>'[1]IZVRŠENJE PRORAČUNA 2024.'!I181</f>
        <v>0</v>
      </c>
      <c r="I64" s="253">
        <f t="shared" si="0"/>
        <v>0</v>
      </c>
      <c r="J64" s="148">
        <f t="shared" si="1"/>
        <v>55000</v>
      </c>
    </row>
    <row r="65" spans="1:10" x14ac:dyDescent="0.2">
      <c r="A65" s="146"/>
      <c r="B65" s="146"/>
      <c r="C65" s="146"/>
      <c r="D65" s="146"/>
      <c r="E65" s="147">
        <v>323293</v>
      </c>
      <c r="F65" s="154" t="s">
        <v>181</v>
      </c>
      <c r="G65" s="148">
        <f>'[1]IZVRŠENJE PRORAČUNA 2024.'!H182</f>
        <v>53000</v>
      </c>
      <c r="H65" s="148">
        <f>'[1]IZVRŠENJE PRORAČUNA 2024.'!I182</f>
        <v>0</v>
      </c>
      <c r="I65" s="253">
        <f t="shared" si="0"/>
        <v>0</v>
      </c>
      <c r="J65" s="148">
        <f t="shared" si="1"/>
        <v>53000</v>
      </c>
    </row>
    <row r="66" spans="1:10" x14ac:dyDescent="0.2">
      <c r="A66" s="146"/>
      <c r="B66" s="146"/>
      <c r="C66" s="146"/>
      <c r="D66" s="146"/>
      <c r="E66" s="147">
        <v>323294</v>
      </c>
      <c r="F66" s="147" t="s">
        <v>182</v>
      </c>
      <c r="G66" s="148">
        <f>'[1]IZVRŠENJE PRORAČUNA 2024.'!H183</f>
        <v>8000</v>
      </c>
      <c r="H66" s="148">
        <f>'[1]IZVRŠENJE PRORAČUNA 2024.'!I183</f>
        <v>0</v>
      </c>
      <c r="I66" s="253">
        <f t="shared" si="0"/>
        <v>0</v>
      </c>
      <c r="J66" s="148">
        <f t="shared" si="1"/>
        <v>8000</v>
      </c>
    </row>
    <row r="67" spans="1:10" x14ac:dyDescent="0.2">
      <c r="A67" s="146"/>
      <c r="B67" s="146"/>
      <c r="C67" s="146"/>
      <c r="D67" s="146"/>
      <c r="E67" s="147">
        <v>323295</v>
      </c>
      <c r="F67" s="154" t="s">
        <v>183</v>
      </c>
      <c r="G67" s="148">
        <f>'[1]IZVRŠENJE PRORAČUNA 2024.'!H184</f>
        <v>12000</v>
      </c>
      <c r="H67" s="148">
        <f>'[1]IZVRŠENJE PRORAČUNA 2024.'!I184</f>
        <v>0</v>
      </c>
      <c r="I67" s="253">
        <f>H67/G67</f>
        <v>0</v>
      </c>
      <c r="J67" s="148">
        <f t="shared" si="1"/>
        <v>12000</v>
      </c>
    </row>
    <row r="68" spans="1:10" x14ac:dyDescent="0.2">
      <c r="A68" s="146"/>
      <c r="B68" s="146"/>
      <c r="C68" s="146"/>
      <c r="D68" s="146"/>
      <c r="E68" s="147">
        <v>323296</v>
      </c>
      <c r="F68" s="154" t="s">
        <v>184</v>
      </c>
      <c r="G68" s="148">
        <f>'[1]IZVRŠENJE PRORAČUNA 2024.'!H185</f>
        <v>12000</v>
      </c>
      <c r="H68" s="148">
        <f>'[1]IZVRŠENJE PRORAČUNA 2024.'!I185</f>
        <v>35328.93</v>
      </c>
      <c r="I68" s="253">
        <f>H68/G68</f>
        <v>2.9440775000000001</v>
      </c>
      <c r="J68" s="148">
        <f t="shared" si="1"/>
        <v>-23328.93</v>
      </c>
    </row>
    <row r="69" spans="1:10" x14ac:dyDescent="0.2">
      <c r="A69" s="146"/>
      <c r="B69" s="146"/>
      <c r="C69" s="146"/>
      <c r="D69" s="146"/>
      <c r="E69" s="147">
        <v>323297</v>
      </c>
      <c r="F69" s="154" t="s">
        <v>185</v>
      </c>
      <c r="G69" s="148">
        <f>'[1]IZVRŠENJE PRORAČUNA 2024.'!H186</f>
        <v>1500</v>
      </c>
      <c r="H69" s="148">
        <f>'[1]IZVRŠENJE PRORAČUNA 2024.'!I186</f>
        <v>0</v>
      </c>
      <c r="I69" s="253">
        <f>H69/G69</f>
        <v>0</v>
      </c>
      <c r="J69" s="148">
        <f t="shared" si="1"/>
        <v>1500</v>
      </c>
    </row>
    <row r="70" spans="1:10" x14ac:dyDescent="0.2">
      <c r="A70" s="146"/>
      <c r="B70" s="146"/>
      <c r="C70" s="146"/>
      <c r="D70" s="146"/>
      <c r="E70" s="147">
        <v>323298</v>
      </c>
      <c r="F70" s="154" t="s">
        <v>186</v>
      </c>
      <c r="G70" s="148">
        <f>'[1]IZVRŠENJE PRORAČUNA 2024.'!H187</f>
        <v>5000</v>
      </c>
      <c r="H70" s="148">
        <f>'[1]IZVRŠENJE PRORAČUNA 2024.'!I187</f>
        <v>789.99</v>
      </c>
      <c r="I70" s="253">
        <f>H70/G70</f>
        <v>0.157998</v>
      </c>
      <c r="J70" s="148">
        <f t="shared" si="1"/>
        <v>4210.01</v>
      </c>
    </row>
    <row r="71" spans="1:10" x14ac:dyDescent="0.2">
      <c r="A71" s="146"/>
      <c r="B71" s="146"/>
      <c r="C71" s="146"/>
      <c r="D71" s="146"/>
      <c r="E71" s="147">
        <v>323299</v>
      </c>
      <c r="F71" s="154" t="s">
        <v>348</v>
      </c>
      <c r="G71" s="148">
        <f>'[1]IZVRŠENJE PRORAČUNA 2024.'!H188</f>
        <v>2000</v>
      </c>
      <c r="H71" s="148">
        <f>'[1]IZVRŠENJE PRORAČUNA 2024.'!I188</f>
        <v>0</v>
      </c>
      <c r="I71" s="253">
        <f>H71/G71</f>
        <v>0</v>
      </c>
      <c r="J71" s="148">
        <f t="shared" si="1"/>
        <v>2000</v>
      </c>
    </row>
    <row r="72" spans="1:10" x14ac:dyDescent="0.2">
      <c r="A72" s="144"/>
      <c r="B72" s="144"/>
      <c r="C72" s="144"/>
      <c r="D72" s="144">
        <v>3233</v>
      </c>
      <c r="E72" s="145"/>
      <c r="F72" s="145" t="s">
        <v>86</v>
      </c>
      <c r="G72" s="138">
        <f>SUM(G73:G74)</f>
        <v>8900</v>
      </c>
      <c r="H72" s="138">
        <f>SUM(H73:H74)</f>
        <v>4460.93</v>
      </c>
      <c r="I72" s="250">
        <f t="shared" si="0"/>
        <v>0.50122808988764045</v>
      </c>
      <c r="J72" s="138">
        <f>SUM(J73:J74)</f>
        <v>941.98</v>
      </c>
    </row>
    <row r="73" spans="1:10" x14ac:dyDescent="0.2">
      <c r="A73" s="146"/>
      <c r="B73" s="146"/>
      <c r="C73" s="146"/>
      <c r="D73" s="146"/>
      <c r="E73" s="147">
        <v>323310</v>
      </c>
      <c r="F73" s="147" t="s">
        <v>187</v>
      </c>
      <c r="G73" s="148">
        <f>'[1]IZVRŠENJE PRORAČUNA 2024.'!H190</f>
        <v>4200</v>
      </c>
      <c r="H73" s="148">
        <f>'[1]IZVRŠENJE PRORAČUNA 2024.'!I190</f>
        <v>2225.23</v>
      </c>
      <c r="I73" s="253">
        <f t="shared" si="0"/>
        <v>0.52981666666666671</v>
      </c>
      <c r="J73" s="148">
        <v>-160.09999999999991</v>
      </c>
    </row>
    <row r="74" spans="1:10" x14ac:dyDescent="0.2">
      <c r="A74" s="146"/>
      <c r="B74" s="146"/>
      <c r="C74" s="146"/>
      <c r="D74" s="146"/>
      <c r="E74" s="147">
        <v>323320</v>
      </c>
      <c r="F74" s="147" t="s">
        <v>349</v>
      </c>
      <c r="G74" s="148">
        <f>'[1]IZVRŠENJE PRORAČUNA 2024.'!H191</f>
        <v>4700</v>
      </c>
      <c r="H74" s="148">
        <f>'[1]IZVRŠENJE PRORAČUNA 2024.'!I191</f>
        <v>2235.6999999999998</v>
      </c>
      <c r="I74" s="253">
        <f t="shared" ref="I74:I131" si="2">H74/G74</f>
        <v>0.47568085106382973</v>
      </c>
      <c r="J74" s="148">
        <v>1102.08</v>
      </c>
    </row>
    <row r="75" spans="1:10" x14ac:dyDescent="0.2">
      <c r="A75" s="146"/>
      <c r="B75" s="146"/>
      <c r="C75" s="146"/>
      <c r="D75" s="144">
        <v>3234</v>
      </c>
      <c r="E75" s="147"/>
      <c r="F75" s="145" t="s">
        <v>189</v>
      </c>
      <c r="G75" s="138">
        <f>G76</f>
        <v>1750</v>
      </c>
      <c r="H75" s="138">
        <f>H76</f>
        <v>844.92</v>
      </c>
      <c r="I75" s="250">
        <f>H75/G75</f>
        <v>0.48281142857142856</v>
      </c>
      <c r="J75" s="138">
        <f>G75-H75</f>
        <v>905.08</v>
      </c>
    </row>
    <row r="76" spans="1:10" x14ac:dyDescent="0.2">
      <c r="A76" s="146"/>
      <c r="B76" s="146"/>
      <c r="C76" s="146"/>
      <c r="D76" s="146"/>
      <c r="E76" s="147">
        <v>323470</v>
      </c>
      <c r="F76" s="147" t="s">
        <v>194</v>
      </c>
      <c r="G76" s="148">
        <f>'[1]IZVRŠENJE PRORAČUNA 2024.'!H198</f>
        <v>1750</v>
      </c>
      <c r="H76" s="148">
        <f>'[1]IZVRŠENJE PRORAČUNA 2024.'!I198</f>
        <v>844.92</v>
      </c>
      <c r="I76" s="253">
        <f>H76/G76</f>
        <v>0.48281142857142856</v>
      </c>
      <c r="J76" s="148">
        <f>G76-H76</f>
        <v>905.08</v>
      </c>
    </row>
    <row r="77" spans="1:10" x14ac:dyDescent="0.2">
      <c r="A77" s="144"/>
      <c r="B77" s="144"/>
      <c r="C77" s="144"/>
      <c r="D77" s="144">
        <v>3237</v>
      </c>
      <c r="E77" s="145"/>
      <c r="F77" s="145" t="s">
        <v>87</v>
      </c>
      <c r="G77" s="138">
        <f>SUM(G78:G87)</f>
        <v>44600</v>
      </c>
      <c r="H77" s="138">
        <f>SUM(H78:H87)</f>
        <v>21297.239999999998</v>
      </c>
      <c r="I77" s="250">
        <f t="shared" si="2"/>
        <v>0.47751659192825108</v>
      </c>
      <c r="J77" s="138">
        <f>SUM(J78:J87)</f>
        <v>7454.1399999999994</v>
      </c>
    </row>
    <row r="78" spans="1:10" x14ac:dyDescent="0.2">
      <c r="A78" s="146"/>
      <c r="B78" s="146"/>
      <c r="C78" s="146"/>
      <c r="D78" s="146"/>
      <c r="E78" s="147">
        <v>323710</v>
      </c>
      <c r="F78" s="147" t="s">
        <v>203</v>
      </c>
      <c r="G78" s="148">
        <f>'[1]IZVRŠENJE PRORAČUNA 2024.'!H209</f>
        <v>0</v>
      </c>
      <c r="H78" s="148">
        <f>'[1]IZVRŠENJE PRORAČUNA 2024.'!I209</f>
        <v>0</v>
      </c>
      <c r="I78" s="253" t="e">
        <f t="shared" si="2"/>
        <v>#DIV/0!</v>
      </c>
      <c r="J78" s="148">
        <v>0</v>
      </c>
    </row>
    <row r="79" spans="1:10" x14ac:dyDescent="0.2">
      <c r="A79" s="146"/>
      <c r="B79" s="146"/>
      <c r="C79" s="146"/>
      <c r="D79" s="146"/>
      <c r="E79" s="147">
        <v>323720</v>
      </c>
      <c r="F79" s="147" t="s">
        <v>204</v>
      </c>
      <c r="G79" s="148">
        <f>'[1]IZVRŠENJE PRORAČUNA 2024.'!H210</f>
        <v>0</v>
      </c>
      <c r="H79" s="148">
        <f>'[1]IZVRŠENJE PRORAČUNA 2024.'!I210</f>
        <v>0</v>
      </c>
      <c r="I79" s="253" t="e">
        <f t="shared" si="2"/>
        <v>#DIV/0!</v>
      </c>
      <c r="J79" s="148">
        <v>0</v>
      </c>
    </row>
    <row r="80" spans="1:10" x14ac:dyDescent="0.2">
      <c r="A80" s="146"/>
      <c r="B80" s="146"/>
      <c r="C80" s="146"/>
      <c r="D80" s="146"/>
      <c r="E80" s="147">
        <v>323730</v>
      </c>
      <c r="F80" s="147" t="s">
        <v>205</v>
      </c>
      <c r="G80" s="148">
        <f>'[1]IZVRŠENJE PRORAČUNA 2024.'!H211</f>
        <v>1500</v>
      </c>
      <c r="H80" s="148">
        <f>'[1]IZVRŠENJE PRORAČUNA 2024.'!I211</f>
        <v>0</v>
      </c>
      <c r="I80" s="253">
        <f t="shared" si="2"/>
        <v>0</v>
      </c>
      <c r="J80" s="148">
        <v>835</v>
      </c>
    </row>
    <row r="81" spans="1:10" x14ac:dyDescent="0.2">
      <c r="A81" s="146"/>
      <c r="B81" s="146"/>
      <c r="C81" s="146"/>
      <c r="D81" s="146"/>
      <c r="E81" s="147">
        <v>323750</v>
      </c>
      <c r="F81" s="147" t="s">
        <v>206</v>
      </c>
      <c r="G81" s="148">
        <f>'[1]IZVRŠENJE PRORAČUNA 2024.'!H212</f>
        <v>5000</v>
      </c>
      <c r="H81" s="148">
        <f>'[1]IZVRŠENJE PRORAČUNA 2024.'!I212</f>
        <v>500</v>
      </c>
      <c r="I81" s="253">
        <f t="shared" si="2"/>
        <v>0.1</v>
      </c>
      <c r="J81" s="148">
        <v>150</v>
      </c>
    </row>
    <row r="82" spans="1:10" x14ac:dyDescent="0.2">
      <c r="A82" s="146"/>
      <c r="B82" s="146"/>
      <c r="C82" s="146"/>
      <c r="D82" s="146"/>
      <c r="E82" s="147">
        <v>323790</v>
      </c>
      <c r="F82" s="147" t="s">
        <v>207</v>
      </c>
      <c r="G82" s="148">
        <f>'[1]IZVRŠENJE PRORAČUNA 2024.'!H213</f>
        <v>8700</v>
      </c>
      <c r="H82" s="148">
        <f>'[1]IZVRŠENJE PRORAČUNA 2024.'!I213</f>
        <v>3649.9</v>
      </c>
      <c r="I82" s="253">
        <f t="shared" si="2"/>
        <v>0.4195287356321839</v>
      </c>
      <c r="J82" s="148">
        <v>-59.760000000000218</v>
      </c>
    </row>
    <row r="83" spans="1:10" x14ac:dyDescent="0.2">
      <c r="A83" s="146"/>
      <c r="B83" s="146"/>
      <c r="C83" s="146"/>
      <c r="D83" s="146"/>
      <c r="E83" s="147">
        <v>323791</v>
      </c>
      <c r="F83" s="147" t="s">
        <v>208</v>
      </c>
      <c r="G83" s="148">
        <f>'[1]IZVRŠENJE PRORAČUNA 2024.'!H214</f>
        <v>4400</v>
      </c>
      <c r="H83" s="148">
        <f>'[1]IZVRŠENJE PRORAČUNA 2024.'!I214</f>
        <v>875</v>
      </c>
      <c r="I83" s="253">
        <f t="shared" si="2"/>
        <v>0.19886363636363635</v>
      </c>
      <c r="J83" s="148">
        <v>307.23999999999978</v>
      </c>
    </row>
    <row r="84" spans="1:10" x14ac:dyDescent="0.2">
      <c r="A84" s="146"/>
      <c r="B84" s="146"/>
      <c r="C84" s="146"/>
      <c r="D84" s="146"/>
      <c r="E84" s="147">
        <v>323792</v>
      </c>
      <c r="F84" s="147" t="s">
        <v>209</v>
      </c>
      <c r="G84" s="148">
        <f>'[1]IZVRŠENJE PRORAČUNA 2024.'!H215</f>
        <v>2000</v>
      </c>
      <c r="H84" s="148">
        <f>'[1]IZVRŠENJE PRORAČUNA 2024.'!I215</f>
        <v>1990.84</v>
      </c>
      <c r="I84" s="253">
        <f t="shared" si="2"/>
        <v>0.99541999999999997</v>
      </c>
      <c r="J84" s="148">
        <v>9.1600000000000819</v>
      </c>
    </row>
    <row r="85" spans="1:10" x14ac:dyDescent="0.2">
      <c r="A85" s="146"/>
      <c r="B85" s="146"/>
      <c r="C85" s="146"/>
      <c r="D85" s="146"/>
      <c r="E85" s="147">
        <v>323793</v>
      </c>
      <c r="F85" s="147" t="s">
        <v>210</v>
      </c>
      <c r="G85" s="148">
        <f>'[1]IZVRŠENJE PRORAČUNA 2024.'!H216</f>
        <v>12000</v>
      </c>
      <c r="H85" s="148">
        <f>'[1]IZVRŠENJE PRORAČUNA 2024.'!I216</f>
        <v>12987.5</v>
      </c>
      <c r="I85" s="253">
        <f t="shared" si="2"/>
        <v>1.0822916666666667</v>
      </c>
      <c r="J85" s="148">
        <v>212.5</v>
      </c>
    </row>
    <row r="86" spans="1:10" x14ac:dyDescent="0.2">
      <c r="A86" s="146"/>
      <c r="B86" s="146"/>
      <c r="C86" s="146"/>
      <c r="D86" s="146"/>
      <c r="E86" s="147">
        <v>323794</v>
      </c>
      <c r="F86" s="147" t="s">
        <v>211</v>
      </c>
      <c r="G86" s="148">
        <f>'[1]IZVRŠENJE PRORAČUNA 2024.'!H217</f>
        <v>5000</v>
      </c>
      <c r="H86" s="148">
        <f>'[1]IZVRŠENJE PRORAČUNA 2024.'!I217</f>
        <v>1294</v>
      </c>
      <c r="I86" s="253">
        <f>H86/G86</f>
        <v>0.25879999999999997</v>
      </c>
      <c r="J86" s="148">
        <v>0</v>
      </c>
    </row>
    <row r="87" spans="1:10" x14ac:dyDescent="0.2">
      <c r="A87" s="146"/>
      <c r="B87" s="146"/>
      <c r="C87" s="146"/>
      <c r="D87" s="146"/>
      <c r="E87" s="147">
        <v>323795</v>
      </c>
      <c r="F87" s="147" t="s">
        <v>212</v>
      </c>
      <c r="G87" s="148">
        <f>'[1]IZVRŠENJE PRORAČUNA 2024.'!H218</f>
        <v>6000</v>
      </c>
      <c r="H87" s="148">
        <f>'[1]IZVRŠENJE PRORAČUNA 2024.'!I218</f>
        <v>0</v>
      </c>
      <c r="I87" s="253">
        <f>H87/G87</f>
        <v>0</v>
      </c>
      <c r="J87" s="148">
        <f>G87-H87</f>
        <v>6000</v>
      </c>
    </row>
    <row r="88" spans="1:10" x14ac:dyDescent="0.2">
      <c r="A88" s="144"/>
      <c r="B88" s="144"/>
      <c r="C88" s="144"/>
      <c r="D88" s="144">
        <v>3238</v>
      </c>
      <c r="E88" s="145"/>
      <c r="F88" s="145" t="s">
        <v>88</v>
      </c>
      <c r="G88" s="138">
        <f>G89+G90</f>
        <v>5950</v>
      </c>
      <c r="H88" s="138">
        <f>H89+H90</f>
        <v>2433.2800000000002</v>
      </c>
      <c r="I88" s="250">
        <f t="shared" si="2"/>
        <v>0.40895462184873954</v>
      </c>
      <c r="J88" s="138">
        <f>J89+J90</f>
        <v>2856.5199999999995</v>
      </c>
    </row>
    <row r="89" spans="1:10" x14ac:dyDescent="0.2">
      <c r="A89" s="146"/>
      <c r="B89" s="146"/>
      <c r="C89" s="146"/>
      <c r="D89" s="146"/>
      <c r="E89" s="147">
        <v>323890</v>
      </c>
      <c r="F89" s="147" t="s">
        <v>213</v>
      </c>
      <c r="G89" s="148">
        <f>'[1]IZVRŠENJE PRORAČUNA 2024.'!H220</f>
        <v>1450</v>
      </c>
      <c r="H89" s="148">
        <f>'[1]IZVRŠENJE PRORAČUNA 2024.'!I220</f>
        <v>187.5</v>
      </c>
      <c r="I89" s="253">
        <f t="shared" si="2"/>
        <v>0.12931034482758622</v>
      </c>
      <c r="J89" s="148">
        <v>602.29999999999995</v>
      </c>
    </row>
    <row r="90" spans="1:10" x14ac:dyDescent="0.2">
      <c r="A90" s="146"/>
      <c r="B90" s="146"/>
      <c r="C90" s="146"/>
      <c r="D90" s="146"/>
      <c r="E90" s="147">
        <v>323891</v>
      </c>
      <c r="F90" s="147" t="s">
        <v>214</v>
      </c>
      <c r="G90" s="148">
        <f>'[1]IZVRŠENJE PRORAČUNA 2024.'!H221</f>
        <v>4500</v>
      </c>
      <c r="H90" s="148">
        <f>'[1]IZVRŠENJE PRORAČUNA 2024.'!I221</f>
        <v>2245.7800000000002</v>
      </c>
      <c r="I90" s="253">
        <f>H90/G90</f>
        <v>0.49906222222222224</v>
      </c>
      <c r="J90" s="148">
        <f>G90-H90</f>
        <v>2254.2199999999998</v>
      </c>
    </row>
    <row r="91" spans="1:10" x14ac:dyDescent="0.2">
      <c r="A91" s="144"/>
      <c r="B91" s="144"/>
      <c r="C91" s="144"/>
      <c r="D91" s="144">
        <v>3239</v>
      </c>
      <c r="E91" s="145"/>
      <c r="F91" s="145" t="s">
        <v>89</v>
      </c>
      <c r="G91" s="138">
        <f>G92+G93+G94+G95</f>
        <v>12150</v>
      </c>
      <c r="H91" s="138">
        <f>SUM(H92:H95)</f>
        <v>4300.93</v>
      </c>
      <c r="I91" s="250">
        <f t="shared" si="2"/>
        <v>0.35398600823045268</v>
      </c>
      <c r="J91" s="138">
        <f>SUM(J92:J95)</f>
        <v>2899.0699999999997</v>
      </c>
    </row>
    <row r="92" spans="1:10" x14ac:dyDescent="0.2">
      <c r="A92" s="146"/>
      <c r="B92" s="146"/>
      <c r="C92" s="146"/>
      <c r="D92" s="146"/>
      <c r="E92" s="147">
        <v>323930</v>
      </c>
      <c r="F92" s="147" t="s">
        <v>215</v>
      </c>
      <c r="G92" s="148">
        <f>'[1]IZVRŠENJE PRORAČUNA 2024.'!H223</f>
        <v>3500</v>
      </c>
      <c r="H92" s="148">
        <f>'[1]IZVRŠENJE PRORAČUNA 2024.'!I223</f>
        <v>0</v>
      </c>
      <c r="I92" s="253">
        <f t="shared" si="2"/>
        <v>0</v>
      </c>
      <c r="J92" s="148">
        <v>0</v>
      </c>
    </row>
    <row r="93" spans="1:10" x14ac:dyDescent="0.2">
      <c r="A93" s="146"/>
      <c r="B93" s="146"/>
      <c r="C93" s="146"/>
      <c r="D93" s="146"/>
      <c r="E93" s="147">
        <v>323931</v>
      </c>
      <c r="F93" s="147" t="s">
        <v>350</v>
      </c>
      <c r="G93" s="148">
        <f>'[1]IZVRŠENJE PRORAČUNA 2024.'!H224</f>
        <v>1450</v>
      </c>
      <c r="H93" s="148">
        <f>'[1]IZVRŠENJE PRORAČUNA 2024.'!I224</f>
        <v>0</v>
      </c>
      <c r="I93" s="253">
        <f t="shared" si="2"/>
        <v>0</v>
      </c>
      <c r="J93" s="148">
        <v>0</v>
      </c>
    </row>
    <row r="94" spans="1:10" x14ac:dyDescent="0.2">
      <c r="A94" s="146"/>
      <c r="B94" s="146"/>
      <c r="C94" s="146"/>
      <c r="D94" s="146"/>
      <c r="E94" s="147">
        <v>323932</v>
      </c>
      <c r="F94" s="147" t="s">
        <v>217</v>
      </c>
      <c r="G94" s="148">
        <f>'[1]IZVRŠENJE PRORAČUNA 2024.'!H226</f>
        <v>200</v>
      </c>
      <c r="H94" s="148">
        <f>'[1]IZVRŠENJE PRORAČUNA 2024.'!I226</f>
        <v>109.63</v>
      </c>
      <c r="I94" s="253">
        <f t="shared" si="2"/>
        <v>0.54815000000000003</v>
      </c>
      <c r="J94" s="148">
        <v>90.37</v>
      </c>
    </row>
    <row r="95" spans="1:10" x14ac:dyDescent="0.2">
      <c r="A95" s="146"/>
      <c r="B95" s="146"/>
      <c r="C95" s="146"/>
      <c r="D95" s="146"/>
      <c r="E95" s="147">
        <v>323990</v>
      </c>
      <c r="F95" s="147" t="s">
        <v>216</v>
      </c>
      <c r="G95" s="148">
        <f>'[1]IZVRŠENJE PRORAČUNA 2024.'!H225</f>
        <v>7000</v>
      </c>
      <c r="H95" s="148">
        <f>'[1]IZVRŠENJE PRORAČUNA 2024.'!I225</f>
        <v>4191.3</v>
      </c>
      <c r="I95" s="253">
        <f>H95/G95</f>
        <v>0.59875714285714288</v>
      </c>
      <c r="J95" s="148">
        <f>G95-H95</f>
        <v>2808.7</v>
      </c>
    </row>
    <row r="96" spans="1:10" x14ac:dyDescent="0.2">
      <c r="A96" s="146"/>
      <c r="B96" s="146"/>
      <c r="C96" s="144">
        <v>324</v>
      </c>
      <c r="D96" s="146"/>
      <c r="E96" s="147"/>
      <c r="F96" s="145" t="s">
        <v>218</v>
      </c>
      <c r="G96" s="138">
        <f>G97</f>
        <v>0</v>
      </c>
      <c r="H96" s="138">
        <f>H97</f>
        <v>0</v>
      </c>
      <c r="I96" s="250" t="e">
        <f>H96/G96</f>
        <v>#DIV/0!</v>
      </c>
      <c r="J96" s="138">
        <f>J97</f>
        <v>0</v>
      </c>
    </row>
    <row r="97" spans="1:10" x14ac:dyDescent="0.2">
      <c r="A97" s="146"/>
      <c r="B97" s="146"/>
      <c r="C97" s="146"/>
      <c r="D97" s="144">
        <v>3241</v>
      </c>
      <c r="E97" s="147"/>
      <c r="F97" s="145" t="s">
        <v>351</v>
      </c>
      <c r="G97" s="138">
        <f>G98</f>
        <v>0</v>
      </c>
      <c r="H97" s="138">
        <f>H98</f>
        <v>0</v>
      </c>
      <c r="I97" s="250" t="e">
        <f>H97/G97</f>
        <v>#DIV/0!</v>
      </c>
      <c r="J97" s="138">
        <f>J98</f>
        <v>0</v>
      </c>
    </row>
    <row r="98" spans="1:10" x14ac:dyDescent="0.2">
      <c r="A98" s="146"/>
      <c r="B98" s="146"/>
      <c r="C98" s="146"/>
      <c r="D98" s="146"/>
      <c r="E98" s="147">
        <v>324120</v>
      </c>
      <c r="F98" s="147" t="s">
        <v>352</v>
      </c>
      <c r="G98" s="148">
        <f>'[1]IZVRŠENJE PRORAČUNA 2024.'!H229</f>
        <v>0</v>
      </c>
      <c r="H98" s="148">
        <f>'[1]IZVRŠENJE PRORAČUNA 2024.'!I229</f>
        <v>0</v>
      </c>
      <c r="I98" s="253" t="e">
        <f>H98/G98</f>
        <v>#DIV/0!</v>
      </c>
      <c r="J98" s="148">
        <v>0</v>
      </c>
    </row>
    <row r="99" spans="1:10" x14ac:dyDescent="0.2">
      <c r="A99" s="144"/>
      <c r="B99" s="144"/>
      <c r="C99" s="144">
        <v>329</v>
      </c>
      <c r="D99" s="144"/>
      <c r="E99" s="145"/>
      <c r="F99" s="145" t="s">
        <v>90</v>
      </c>
      <c r="G99" s="138">
        <f>G100+G103+G106+G109+G113</f>
        <v>65210</v>
      </c>
      <c r="H99" s="138">
        <f>H100+H103+H106+H109+H113</f>
        <v>10440.549999999999</v>
      </c>
      <c r="I99" s="250">
        <f t="shared" si="2"/>
        <v>0.16010657874559114</v>
      </c>
      <c r="J99" s="138">
        <f>J100+J103+J106+J109+J113</f>
        <v>33093.820000000007</v>
      </c>
    </row>
    <row r="100" spans="1:10" ht="22.5" x14ac:dyDescent="0.2">
      <c r="A100" s="144"/>
      <c r="B100" s="144"/>
      <c r="C100" s="144"/>
      <c r="D100" s="144">
        <v>3291</v>
      </c>
      <c r="E100" s="145"/>
      <c r="F100" s="149" t="s">
        <v>353</v>
      </c>
      <c r="G100" s="138">
        <f>G101+G102</f>
        <v>38000</v>
      </c>
      <c r="H100" s="138">
        <f>H101+H102</f>
        <v>3120.94</v>
      </c>
      <c r="I100" s="250">
        <f t="shared" si="2"/>
        <v>8.2129999999999995E-2</v>
      </c>
      <c r="J100" s="138">
        <f>J101+J102</f>
        <v>32838.61</v>
      </c>
    </row>
    <row r="101" spans="1:10" ht="23.25" customHeight="1" x14ac:dyDescent="0.2">
      <c r="A101" s="146"/>
      <c r="B101" s="146"/>
      <c r="C101" s="146"/>
      <c r="D101" s="146"/>
      <c r="E101" s="147">
        <v>329110</v>
      </c>
      <c r="F101" s="155" t="s">
        <v>220</v>
      </c>
      <c r="G101" s="148">
        <f>'[1]IZVRŠENJE PRORAČUNA 2024.'!H232</f>
        <v>8000</v>
      </c>
      <c r="H101" s="148">
        <f>'[1]IZVRŠENJE PRORAČUNA 2024.'!I232</f>
        <v>3120.94</v>
      </c>
      <c r="I101" s="253">
        <f t="shared" si="2"/>
        <v>0.39011750000000001</v>
      </c>
      <c r="J101" s="148">
        <v>2838.6099999999997</v>
      </c>
    </row>
    <row r="102" spans="1:10" x14ac:dyDescent="0.2">
      <c r="A102" s="146"/>
      <c r="B102" s="146"/>
      <c r="C102" s="146"/>
      <c r="D102" s="146"/>
      <c r="E102" s="147">
        <v>329120</v>
      </c>
      <c r="F102" s="147" t="s">
        <v>221</v>
      </c>
      <c r="G102" s="148">
        <f>'[1]IZVRŠENJE PRORAČUNA 2024.'!H233</f>
        <v>30000</v>
      </c>
      <c r="H102" s="148">
        <f>'[1]IZVRŠENJE PRORAČUNA 2024.'!I233</f>
        <v>0</v>
      </c>
      <c r="I102" s="253">
        <f t="shared" si="2"/>
        <v>0</v>
      </c>
      <c r="J102" s="148">
        <f>G102-H102</f>
        <v>30000</v>
      </c>
    </row>
    <row r="103" spans="1:10" x14ac:dyDescent="0.2">
      <c r="A103" s="144"/>
      <c r="B103" s="144"/>
      <c r="C103" s="144"/>
      <c r="D103" s="144">
        <v>3292</v>
      </c>
      <c r="E103" s="145"/>
      <c r="F103" s="145" t="s">
        <v>99</v>
      </c>
      <c r="G103" s="138">
        <f>SUM(G104:G105)</f>
        <v>1610</v>
      </c>
      <c r="H103" s="138">
        <f>SUM(H104:H105)</f>
        <v>0</v>
      </c>
      <c r="I103" s="250">
        <f t="shared" si="2"/>
        <v>0</v>
      </c>
      <c r="J103" s="138">
        <f>SUM(J104:J105)</f>
        <v>17.409999999999968</v>
      </c>
    </row>
    <row r="104" spans="1:10" x14ac:dyDescent="0.2">
      <c r="A104" s="146"/>
      <c r="B104" s="146"/>
      <c r="C104" s="146"/>
      <c r="D104" s="146"/>
      <c r="E104" s="147">
        <v>329220</v>
      </c>
      <c r="F104" s="147" t="s">
        <v>222</v>
      </c>
      <c r="G104" s="148">
        <f>'[1]IZVRŠENJE PRORAČUNA 2024.'!H235</f>
        <v>1050</v>
      </c>
      <c r="H104" s="148">
        <f>'[1]IZVRŠENJE PRORAČUNA 2024.'!I235</f>
        <v>0</v>
      </c>
      <c r="I104" s="253">
        <f t="shared" si="2"/>
        <v>0</v>
      </c>
      <c r="J104" s="148">
        <v>9.2899999999999636</v>
      </c>
    </row>
    <row r="105" spans="1:10" x14ac:dyDescent="0.2">
      <c r="A105" s="146"/>
      <c r="B105" s="146"/>
      <c r="C105" s="146"/>
      <c r="D105" s="146"/>
      <c r="E105" s="147">
        <v>329230</v>
      </c>
      <c r="F105" s="147" t="s">
        <v>223</v>
      </c>
      <c r="G105" s="148">
        <f>'[1]IZVRŠENJE PRORAČUNA 2024.'!H236</f>
        <v>560</v>
      </c>
      <c r="H105" s="148">
        <f>'[1]IZVRŠENJE PRORAČUNA 2024.'!I236</f>
        <v>0</v>
      </c>
      <c r="I105" s="253">
        <f t="shared" si="2"/>
        <v>0</v>
      </c>
      <c r="J105" s="148">
        <v>8.1200000000000045</v>
      </c>
    </row>
    <row r="106" spans="1:10" x14ac:dyDescent="0.2">
      <c r="A106" s="144"/>
      <c r="B106" s="144"/>
      <c r="C106" s="144"/>
      <c r="D106" s="144">
        <v>3293</v>
      </c>
      <c r="E106" s="145"/>
      <c r="F106" s="145" t="s">
        <v>92</v>
      </c>
      <c r="G106" s="138">
        <f>SUM(G107:G108)</f>
        <v>18500</v>
      </c>
      <c r="H106" s="138">
        <f>SUM(H107:H108)</f>
        <v>5618.87</v>
      </c>
      <c r="I106" s="250">
        <f t="shared" si="2"/>
        <v>0.30372270270270268</v>
      </c>
      <c r="J106" s="138">
        <f>SUM(J107:J108)</f>
        <v>185.13999999999987</v>
      </c>
    </row>
    <row r="107" spans="1:10" x14ac:dyDescent="0.2">
      <c r="A107" s="146"/>
      <c r="B107" s="146"/>
      <c r="C107" s="146"/>
      <c r="D107" s="146"/>
      <c r="E107" s="147">
        <v>329310</v>
      </c>
      <c r="F107" s="147" t="s">
        <v>92</v>
      </c>
      <c r="G107" s="148">
        <f>'[1]IZVRŠENJE PRORAČUNA 2024.'!H238</f>
        <v>3500</v>
      </c>
      <c r="H107" s="148">
        <f>'[1]IZVRŠENJE PRORAČUNA 2024.'!I238</f>
        <v>925.64</v>
      </c>
      <c r="I107" s="253">
        <f t="shared" si="2"/>
        <v>0.26446857142857144</v>
      </c>
      <c r="J107" s="148">
        <v>172.55999999999995</v>
      </c>
    </row>
    <row r="108" spans="1:10" x14ac:dyDescent="0.2">
      <c r="A108" s="146"/>
      <c r="B108" s="146"/>
      <c r="C108" s="146"/>
      <c r="D108" s="146"/>
      <c r="E108" s="147">
        <v>329311</v>
      </c>
      <c r="F108" s="154" t="s">
        <v>471</v>
      </c>
      <c r="G108" s="148">
        <f>'[1]IZVRŠENJE PRORAČUNA 2024.'!H239</f>
        <v>15000</v>
      </c>
      <c r="H108" s="148">
        <f>'[1]IZVRŠENJE PRORAČUNA 2024.'!I239</f>
        <v>4693.2299999999996</v>
      </c>
      <c r="I108" s="253">
        <f t="shared" si="2"/>
        <v>0.31288199999999999</v>
      </c>
      <c r="J108" s="148">
        <v>12.579999999999927</v>
      </c>
    </row>
    <row r="109" spans="1:10" x14ac:dyDescent="0.2">
      <c r="A109" s="144"/>
      <c r="B109" s="144"/>
      <c r="C109" s="144"/>
      <c r="D109" s="144">
        <v>3295</v>
      </c>
      <c r="E109" s="145"/>
      <c r="F109" s="145" t="s">
        <v>91</v>
      </c>
      <c r="G109" s="138">
        <f>SUM(G110:G112)</f>
        <v>1600</v>
      </c>
      <c r="H109" s="138">
        <f>SUM(H110:H112)</f>
        <v>98.3</v>
      </c>
      <c r="I109" s="250">
        <f t="shared" si="2"/>
        <v>6.1437499999999999E-2</v>
      </c>
      <c r="J109" s="138">
        <f>SUM(J110:J112)</f>
        <v>569.51</v>
      </c>
    </row>
    <row r="110" spans="1:10" x14ac:dyDescent="0.2">
      <c r="A110" s="146"/>
      <c r="B110" s="146"/>
      <c r="C110" s="146"/>
      <c r="D110" s="146"/>
      <c r="E110" s="147">
        <v>329510</v>
      </c>
      <c r="F110" s="147" t="s">
        <v>141</v>
      </c>
      <c r="G110" s="148">
        <f>'[1]IZVRŠENJE PRORAČUNA 2024.'!H241</f>
        <v>200</v>
      </c>
      <c r="H110" s="148">
        <f>'[1]IZVRŠENJE PRORAČUNA 2024.'!I241</f>
        <v>0</v>
      </c>
      <c r="I110" s="253">
        <f t="shared" si="2"/>
        <v>0</v>
      </c>
      <c r="J110" s="148">
        <v>93.82</v>
      </c>
    </row>
    <row r="111" spans="1:10" x14ac:dyDescent="0.2">
      <c r="A111" s="146"/>
      <c r="B111" s="146"/>
      <c r="C111" s="146"/>
      <c r="D111" s="146"/>
      <c r="E111" s="147">
        <v>329520</v>
      </c>
      <c r="F111" s="147" t="s">
        <v>224</v>
      </c>
      <c r="G111" s="148">
        <f>'[1]IZVRŠENJE PRORAČUNA 2024.'!H242</f>
        <v>700</v>
      </c>
      <c r="H111" s="148">
        <f>'[1]IZVRŠENJE PRORAČUNA 2024.'!I242</f>
        <v>0</v>
      </c>
      <c r="I111" s="253">
        <f t="shared" si="2"/>
        <v>0</v>
      </c>
      <c r="J111" s="148">
        <v>235.06</v>
      </c>
    </row>
    <row r="112" spans="1:10" x14ac:dyDescent="0.2">
      <c r="A112" s="146"/>
      <c r="B112" s="146"/>
      <c r="C112" s="146"/>
      <c r="D112" s="146"/>
      <c r="E112" s="147">
        <v>329530</v>
      </c>
      <c r="F112" s="147" t="s">
        <v>225</v>
      </c>
      <c r="G112" s="148">
        <f>'[1]IZVRŠENJE PRORAČUNA 2024.'!H243</f>
        <v>700</v>
      </c>
      <c r="H112" s="148">
        <f>'[1]IZVRŠENJE PRORAČUNA 2024.'!I243</f>
        <v>98.3</v>
      </c>
      <c r="I112" s="253">
        <f t="shared" si="2"/>
        <v>0.14042857142857143</v>
      </c>
      <c r="J112" s="148">
        <v>240.63</v>
      </c>
    </row>
    <row r="113" spans="1:206" x14ac:dyDescent="0.2">
      <c r="A113" s="144"/>
      <c r="B113" s="144"/>
      <c r="C113" s="144"/>
      <c r="D113" s="144">
        <v>3299</v>
      </c>
      <c r="E113" s="145"/>
      <c r="F113" s="145" t="s">
        <v>90</v>
      </c>
      <c r="G113" s="138">
        <f>SUM(G114:G115)</f>
        <v>5500</v>
      </c>
      <c r="H113" s="138">
        <f>SUM(H114:H115)</f>
        <v>1602.44</v>
      </c>
      <c r="I113" s="250">
        <f t="shared" si="2"/>
        <v>0.29135272727272726</v>
      </c>
      <c r="J113" s="138">
        <f>SUM(J114:J115)</f>
        <v>-516.84999999999991</v>
      </c>
    </row>
    <row r="114" spans="1:206" x14ac:dyDescent="0.2">
      <c r="A114" s="146"/>
      <c r="B114" s="146"/>
      <c r="C114" s="146"/>
      <c r="D114" s="146"/>
      <c r="E114" s="147">
        <v>329990</v>
      </c>
      <c r="F114" s="147" t="s">
        <v>90</v>
      </c>
      <c r="G114" s="148">
        <f>'[1]IZVRŠENJE PRORAČUNA 2024.'!H245</f>
        <v>3400</v>
      </c>
      <c r="H114" s="148">
        <f>'[1]IZVRŠENJE PRORAČUNA 2024.'!I245</f>
        <v>1440.56</v>
      </c>
      <c r="I114" s="253">
        <f t="shared" si="2"/>
        <v>0.42369411764705883</v>
      </c>
      <c r="J114" s="148">
        <v>-539.27</v>
      </c>
    </row>
    <row r="115" spans="1:206" x14ac:dyDescent="0.2">
      <c r="A115" s="146"/>
      <c r="B115" s="146"/>
      <c r="C115" s="146"/>
      <c r="D115" s="146"/>
      <c r="E115" s="147">
        <v>329992</v>
      </c>
      <c r="F115" s="147" t="s">
        <v>226</v>
      </c>
      <c r="G115" s="148">
        <f>'[1]IZVRŠENJE PRORAČUNA 2024.'!H246</f>
        <v>2100</v>
      </c>
      <c r="H115" s="148">
        <f>'[1]IZVRŠENJE PRORAČUNA 2024.'!I246</f>
        <v>161.88</v>
      </c>
      <c r="I115" s="253">
        <f t="shared" si="2"/>
        <v>7.7085714285714285E-2</v>
      </c>
      <c r="J115" s="148">
        <v>22.420000000000073</v>
      </c>
    </row>
    <row r="116" spans="1:206" x14ac:dyDescent="0.2">
      <c r="A116" s="238" t="s">
        <v>354</v>
      </c>
      <c r="B116" s="238"/>
      <c r="C116" s="238"/>
      <c r="D116" s="238"/>
      <c r="E116" s="238"/>
      <c r="F116" s="238"/>
      <c r="G116" s="142">
        <f>G117</f>
        <v>68600</v>
      </c>
      <c r="H116" s="142">
        <f>H117</f>
        <v>32809.5</v>
      </c>
      <c r="I116" s="252">
        <f t="shared" si="2"/>
        <v>0.47827259475218659</v>
      </c>
      <c r="J116" s="142">
        <f>J117</f>
        <v>35790.5</v>
      </c>
      <c r="GD116" s="153"/>
      <c r="GE116" s="153"/>
      <c r="GF116" s="153"/>
      <c r="GG116" s="153"/>
      <c r="GH116" s="153"/>
      <c r="GI116" s="153"/>
      <c r="GJ116" s="153"/>
      <c r="GK116" s="153"/>
      <c r="GL116" s="153"/>
      <c r="GM116" s="153"/>
      <c r="GN116" s="153"/>
      <c r="GO116" s="153"/>
      <c r="GP116" s="153"/>
      <c r="GQ116" s="153"/>
      <c r="GR116" s="153"/>
      <c r="GS116" s="153"/>
      <c r="GT116" s="153"/>
      <c r="GU116" s="153"/>
      <c r="GV116" s="153"/>
      <c r="GW116" s="153"/>
      <c r="GX116" s="153"/>
    </row>
    <row r="117" spans="1:206" x14ac:dyDescent="0.2">
      <c r="A117" s="144">
        <v>4</v>
      </c>
      <c r="B117" s="144"/>
      <c r="C117" s="144"/>
      <c r="D117" s="144"/>
      <c r="E117" s="145"/>
      <c r="F117" s="149" t="s">
        <v>5</v>
      </c>
      <c r="G117" s="138">
        <f>G118+G125</f>
        <v>68600</v>
      </c>
      <c r="H117" s="138">
        <f>H118+H125</f>
        <v>32809.5</v>
      </c>
      <c r="I117" s="250">
        <f t="shared" si="2"/>
        <v>0.47827259475218659</v>
      </c>
      <c r="J117" s="138">
        <f>G117-H117</f>
        <v>35790.5</v>
      </c>
    </row>
    <row r="118" spans="1:206" ht="15.75" customHeight="1" x14ac:dyDescent="0.2">
      <c r="A118" s="144"/>
      <c r="B118" s="144">
        <v>41</v>
      </c>
      <c r="C118" s="144"/>
      <c r="D118" s="144"/>
      <c r="E118" s="145"/>
      <c r="F118" s="149" t="s">
        <v>18</v>
      </c>
      <c r="G118" s="138">
        <f>G119+G122</f>
        <v>20500</v>
      </c>
      <c r="H118" s="138">
        <f>H119+H122</f>
        <v>0</v>
      </c>
      <c r="I118" s="250">
        <f t="shared" si="2"/>
        <v>0</v>
      </c>
      <c r="J118" s="138">
        <f>G118-H118</f>
        <v>20500</v>
      </c>
    </row>
    <row r="119" spans="1:206" x14ac:dyDescent="0.2">
      <c r="A119" s="144"/>
      <c r="B119" s="144"/>
      <c r="C119" s="144">
        <v>411</v>
      </c>
      <c r="D119" s="144"/>
      <c r="E119" s="145"/>
      <c r="F119" s="149" t="s">
        <v>275</v>
      </c>
      <c r="G119" s="138">
        <f>G120</f>
        <v>6500</v>
      </c>
      <c r="H119" s="138">
        <f>H120</f>
        <v>0</v>
      </c>
      <c r="I119" s="250">
        <f t="shared" si="2"/>
        <v>0</v>
      </c>
      <c r="J119" s="138">
        <f>J120</f>
        <v>0</v>
      </c>
    </row>
    <row r="120" spans="1:206" x14ac:dyDescent="0.2">
      <c r="A120" s="144"/>
      <c r="B120" s="144"/>
      <c r="C120" s="144"/>
      <c r="D120" s="144">
        <v>4111</v>
      </c>
      <c r="E120" s="145"/>
      <c r="F120" s="149" t="s">
        <v>153</v>
      </c>
      <c r="G120" s="138">
        <f>G121</f>
        <v>6500</v>
      </c>
      <c r="H120" s="138">
        <f>H121</f>
        <v>0</v>
      </c>
      <c r="I120" s="250">
        <f t="shared" si="2"/>
        <v>0</v>
      </c>
      <c r="J120" s="138">
        <f>J121</f>
        <v>0</v>
      </c>
    </row>
    <row r="121" spans="1:206" x14ac:dyDescent="0.2">
      <c r="A121" s="144"/>
      <c r="B121" s="144"/>
      <c r="C121" s="144"/>
      <c r="D121" s="144"/>
      <c r="E121" s="147">
        <v>41110</v>
      </c>
      <c r="F121" s="147" t="s">
        <v>276</v>
      </c>
      <c r="G121" s="148">
        <f>'[1]IZVRŠENJE PRORAČUNA 2024.'!H327</f>
        <v>6500</v>
      </c>
      <c r="H121" s="148">
        <f>'[1]IZVRŠENJE PRORAČUNA 2024.'!I327</f>
        <v>0</v>
      </c>
      <c r="I121" s="253">
        <f t="shared" si="2"/>
        <v>0</v>
      </c>
      <c r="J121" s="148">
        <v>0</v>
      </c>
    </row>
    <row r="122" spans="1:206" x14ac:dyDescent="0.2">
      <c r="A122" s="144"/>
      <c r="B122" s="144"/>
      <c r="C122" s="144">
        <v>412</v>
      </c>
      <c r="D122" s="144"/>
      <c r="E122" s="145"/>
      <c r="F122" s="149" t="s">
        <v>277</v>
      </c>
      <c r="G122" s="138">
        <f>G123</f>
        <v>14000</v>
      </c>
      <c r="H122" s="138">
        <f>H123</f>
        <v>0</v>
      </c>
      <c r="I122" s="250">
        <f>H122/G122</f>
        <v>0</v>
      </c>
      <c r="J122" s="138">
        <f>J123</f>
        <v>0</v>
      </c>
    </row>
    <row r="123" spans="1:206" x14ac:dyDescent="0.2">
      <c r="A123" s="144"/>
      <c r="B123" s="144"/>
      <c r="C123" s="144"/>
      <c r="D123" s="144">
        <v>4126</v>
      </c>
      <c r="E123" s="145"/>
      <c r="F123" s="149" t="s">
        <v>282</v>
      </c>
      <c r="G123" s="138">
        <f>SUM(G124:G124)</f>
        <v>14000</v>
      </c>
      <c r="H123" s="138">
        <f>SUM(H124:H124)</f>
        <v>0</v>
      </c>
      <c r="I123" s="250">
        <f>H123/G123</f>
        <v>0</v>
      </c>
      <c r="J123" s="138">
        <f>SUM(J124:J124)</f>
        <v>0</v>
      </c>
    </row>
    <row r="124" spans="1:206" x14ac:dyDescent="0.2">
      <c r="A124" s="144"/>
      <c r="B124" s="144"/>
      <c r="C124" s="144"/>
      <c r="D124" s="144"/>
      <c r="E124" s="147">
        <v>412611</v>
      </c>
      <c r="F124" s="154" t="s">
        <v>355</v>
      </c>
      <c r="G124" s="148">
        <f>'[1]IZVRŠENJE PRORAČUNA 2024.'!H336</f>
        <v>14000</v>
      </c>
      <c r="H124" s="148">
        <f>'[1]IZVRŠENJE PRORAČUNA 2024.'!I336</f>
        <v>0</v>
      </c>
      <c r="I124" s="253">
        <f t="shared" ref="I124:I185" si="3">H124/G124</f>
        <v>0</v>
      </c>
      <c r="J124" s="148">
        <v>0</v>
      </c>
    </row>
    <row r="125" spans="1:206" ht="12.75" customHeight="1" x14ac:dyDescent="0.2">
      <c r="A125" s="144"/>
      <c r="B125" s="144">
        <v>42</v>
      </c>
      <c r="C125" s="144"/>
      <c r="D125" s="144"/>
      <c r="E125" s="145"/>
      <c r="F125" s="149" t="s">
        <v>31</v>
      </c>
      <c r="G125" s="138">
        <f>G126+G129+G137</f>
        <v>48100</v>
      </c>
      <c r="H125" s="138">
        <f>H126+H129+H137</f>
        <v>32809.5</v>
      </c>
      <c r="I125" s="250">
        <f t="shared" si="3"/>
        <v>0.68211018711018712</v>
      </c>
      <c r="J125" s="138">
        <f>J126+J129+J137</f>
        <v>18384.22</v>
      </c>
    </row>
    <row r="126" spans="1:206" x14ac:dyDescent="0.2">
      <c r="A126" s="144"/>
      <c r="B126" s="144"/>
      <c r="C126" s="144">
        <v>421</v>
      </c>
      <c r="D126" s="144"/>
      <c r="E126" s="145"/>
      <c r="F126" s="149" t="s">
        <v>284</v>
      </c>
      <c r="G126" s="138">
        <f>G127</f>
        <v>42000</v>
      </c>
      <c r="H126" s="138">
        <f>H127</f>
        <v>31250</v>
      </c>
      <c r="I126" s="250">
        <f t="shared" si="3"/>
        <v>0.74404761904761907</v>
      </c>
      <c r="J126" s="138">
        <f>J127</f>
        <v>18375</v>
      </c>
    </row>
    <row r="127" spans="1:206" x14ac:dyDescent="0.2">
      <c r="A127" s="144"/>
      <c r="B127" s="144"/>
      <c r="C127" s="144"/>
      <c r="D127" s="144">
        <v>4214</v>
      </c>
      <c r="E127" s="145"/>
      <c r="F127" s="149" t="s">
        <v>289</v>
      </c>
      <c r="G127" s="138">
        <f>G128</f>
        <v>42000</v>
      </c>
      <c r="H127" s="138">
        <f>H128</f>
        <v>31250</v>
      </c>
      <c r="I127" s="250">
        <f t="shared" si="3"/>
        <v>0.74404761904761907</v>
      </c>
      <c r="J127" s="138">
        <f>J128</f>
        <v>18375</v>
      </c>
    </row>
    <row r="128" spans="1:206" x14ac:dyDescent="0.2">
      <c r="A128" s="144"/>
      <c r="B128" s="144"/>
      <c r="C128" s="144"/>
      <c r="D128" s="144"/>
      <c r="E128" s="147">
        <v>421412</v>
      </c>
      <c r="F128" s="154" t="s">
        <v>356</v>
      </c>
      <c r="G128" s="148">
        <f>'[1]IZVRŠENJE PRORAČUNA 2024.'!H347</f>
        <v>42000</v>
      </c>
      <c r="H128" s="148">
        <f>'[1]IZVRŠENJE PRORAČUNA 2024.'!I347</f>
        <v>31250</v>
      </c>
      <c r="I128" s="253">
        <f t="shared" si="3"/>
        <v>0.74404761904761907</v>
      </c>
      <c r="J128" s="148">
        <v>18375</v>
      </c>
    </row>
    <row r="129" spans="1:206" x14ac:dyDescent="0.2">
      <c r="A129" s="144"/>
      <c r="B129" s="144"/>
      <c r="C129" s="144">
        <v>422</v>
      </c>
      <c r="D129" s="144"/>
      <c r="E129" s="145"/>
      <c r="F129" s="145" t="s">
        <v>294</v>
      </c>
      <c r="G129" s="138">
        <f>G130+G133</f>
        <v>3000</v>
      </c>
      <c r="H129" s="138">
        <f>H130+H133</f>
        <v>1559.5</v>
      </c>
      <c r="I129" s="250">
        <f t="shared" si="3"/>
        <v>0.51983333333333337</v>
      </c>
      <c r="J129" s="138">
        <f>J130+J133</f>
        <v>9.2199999999999989</v>
      </c>
    </row>
    <row r="130" spans="1:206" x14ac:dyDescent="0.2">
      <c r="A130" s="144"/>
      <c r="B130" s="144"/>
      <c r="C130" s="144"/>
      <c r="D130" s="144">
        <v>4221</v>
      </c>
      <c r="E130" s="145"/>
      <c r="F130" s="145" t="s">
        <v>104</v>
      </c>
      <c r="G130" s="138">
        <f>SUM(G131:G132)</f>
        <v>2000</v>
      </c>
      <c r="H130" s="138">
        <f>SUM(H131:H132)</f>
        <v>137.37</v>
      </c>
      <c r="I130" s="250">
        <f t="shared" si="3"/>
        <v>6.8684999999999996E-2</v>
      </c>
      <c r="J130" s="138">
        <f>SUM(J131:J132)</f>
        <v>0</v>
      </c>
    </row>
    <row r="131" spans="1:206" x14ac:dyDescent="0.2">
      <c r="A131" s="146"/>
      <c r="B131" s="146"/>
      <c r="C131" s="146"/>
      <c r="D131" s="146"/>
      <c r="E131" s="147">
        <v>422110</v>
      </c>
      <c r="F131" s="147" t="s">
        <v>295</v>
      </c>
      <c r="G131" s="148">
        <f>'[1]IZVRŠENJE PRORAČUNA 2024.'!H352</f>
        <v>1500</v>
      </c>
      <c r="H131" s="148">
        <f>'[1]IZVRŠENJE PRORAČUNA 2024.'!I352</f>
        <v>0</v>
      </c>
      <c r="I131" s="253">
        <f t="shared" si="3"/>
        <v>0</v>
      </c>
      <c r="J131" s="148">
        <v>0</v>
      </c>
    </row>
    <row r="132" spans="1:206" x14ac:dyDescent="0.2">
      <c r="A132" s="146"/>
      <c r="B132" s="146"/>
      <c r="C132" s="146"/>
      <c r="D132" s="146"/>
      <c r="E132" s="147">
        <v>422190</v>
      </c>
      <c r="F132" s="147" t="s">
        <v>296</v>
      </c>
      <c r="G132" s="148">
        <f>'[1]IZVRŠENJE PRORAČUNA 2024.'!H353</f>
        <v>500</v>
      </c>
      <c r="H132" s="148">
        <f>'[1]IZVRŠENJE PRORAČUNA 2024.'!I353</f>
        <v>137.37</v>
      </c>
      <c r="I132" s="253">
        <f t="shared" si="3"/>
        <v>0.27473999999999998</v>
      </c>
      <c r="J132" s="148">
        <v>0</v>
      </c>
    </row>
    <row r="133" spans="1:206" ht="22.5" x14ac:dyDescent="0.2">
      <c r="A133" s="144"/>
      <c r="B133" s="144"/>
      <c r="C133" s="144"/>
      <c r="D133" s="144">
        <v>4227</v>
      </c>
      <c r="E133" s="145"/>
      <c r="F133" s="149" t="s">
        <v>357</v>
      </c>
      <c r="G133" s="138">
        <f>G134+G135+G136</f>
        <v>1000</v>
      </c>
      <c r="H133" s="138">
        <f>H134+H135+H136</f>
        <v>1422.13</v>
      </c>
      <c r="I133" s="250">
        <f t="shared" si="3"/>
        <v>1.4221300000000001</v>
      </c>
      <c r="J133" s="138">
        <f>J134+J135+J136</f>
        <v>9.2199999999999989</v>
      </c>
    </row>
    <row r="134" spans="1:206" x14ac:dyDescent="0.2">
      <c r="A134" s="146"/>
      <c r="B134" s="146"/>
      <c r="C134" s="146"/>
      <c r="D134" s="146"/>
      <c r="E134" s="147">
        <v>422710</v>
      </c>
      <c r="F134" s="147" t="s">
        <v>298</v>
      </c>
      <c r="G134" s="148">
        <f>'[1]IZVRŠENJE PRORAČUNA 2024.'!H355</f>
        <v>500</v>
      </c>
      <c r="H134" s="148">
        <f>'[1]IZVRŠENJE PRORAČUNA 2024.'!I355</f>
        <v>1422.13</v>
      </c>
      <c r="I134" s="253">
        <f t="shared" si="3"/>
        <v>2.8442600000000002</v>
      </c>
      <c r="J134" s="148">
        <v>9.2199999999999989</v>
      </c>
    </row>
    <row r="135" spans="1:206" x14ac:dyDescent="0.2">
      <c r="A135" s="146"/>
      <c r="B135" s="146"/>
      <c r="C135" s="146"/>
      <c r="D135" s="146"/>
      <c r="E135" s="147">
        <v>422730</v>
      </c>
      <c r="F135" s="147" t="s">
        <v>299</v>
      </c>
      <c r="G135" s="148">
        <f>'[1]IZVRŠENJE PRORAČUNA 2024.'!H356</f>
        <v>500</v>
      </c>
      <c r="H135" s="148">
        <f>'[1]IZVRŠENJE PRORAČUNA 2024.'!I356</f>
        <v>0</v>
      </c>
      <c r="I135" s="253">
        <f t="shared" si="3"/>
        <v>0</v>
      </c>
      <c r="J135" s="148">
        <v>0</v>
      </c>
    </row>
    <row r="136" spans="1:206" x14ac:dyDescent="0.2">
      <c r="A136" s="146"/>
      <c r="B136" s="146"/>
      <c r="C136" s="146"/>
      <c r="D136" s="146"/>
      <c r="E136" s="147">
        <v>422731</v>
      </c>
      <c r="F136" s="147" t="s">
        <v>300</v>
      </c>
      <c r="G136" s="148">
        <f>'[1]IZVRŠENJE PRORAČUNA 2024.'!H357</f>
        <v>0</v>
      </c>
      <c r="H136" s="148">
        <f>'[1]IZVRŠENJE PRORAČUNA 2024.'!I357</f>
        <v>0</v>
      </c>
      <c r="I136" s="253" t="e">
        <f t="shared" si="3"/>
        <v>#DIV/0!</v>
      </c>
      <c r="J136" s="148">
        <f>G136-H136</f>
        <v>0</v>
      </c>
    </row>
    <row r="137" spans="1:206" x14ac:dyDescent="0.2">
      <c r="A137" s="144"/>
      <c r="B137" s="144"/>
      <c r="C137" s="144">
        <v>426</v>
      </c>
      <c r="D137" s="144"/>
      <c r="E137" s="145"/>
      <c r="F137" s="145" t="s">
        <v>105</v>
      </c>
      <c r="G137" s="138">
        <f>G138</f>
        <v>3100</v>
      </c>
      <c r="H137" s="138">
        <f>H138</f>
        <v>0</v>
      </c>
      <c r="I137" s="250">
        <f t="shared" si="3"/>
        <v>0</v>
      </c>
      <c r="J137" s="138">
        <f>J138</f>
        <v>0</v>
      </c>
    </row>
    <row r="138" spans="1:206" x14ac:dyDescent="0.2">
      <c r="A138" s="144"/>
      <c r="B138" s="144"/>
      <c r="C138" s="144"/>
      <c r="D138" s="144">
        <v>4262</v>
      </c>
      <c r="E138" s="145"/>
      <c r="F138" s="145" t="s">
        <v>301</v>
      </c>
      <c r="G138" s="138">
        <f>G139</f>
        <v>3100</v>
      </c>
      <c r="H138" s="138">
        <f>H139</f>
        <v>0</v>
      </c>
      <c r="I138" s="250">
        <f t="shared" si="3"/>
        <v>0</v>
      </c>
      <c r="J138" s="138">
        <f>J139</f>
        <v>0</v>
      </c>
    </row>
    <row r="139" spans="1:206" x14ac:dyDescent="0.2">
      <c r="A139" s="146"/>
      <c r="B139" s="146"/>
      <c r="C139" s="146"/>
      <c r="D139" s="146"/>
      <c r="E139" s="147">
        <v>426210</v>
      </c>
      <c r="F139" s="147" t="s">
        <v>301</v>
      </c>
      <c r="G139" s="148">
        <f>'[1]IZVRŠENJE PRORAČUNA 2024.'!H360</f>
        <v>3100</v>
      </c>
      <c r="H139" s="148">
        <f>'[1]IZVRŠENJE PRORAČUNA 2024.'!I360</f>
        <v>0</v>
      </c>
      <c r="I139" s="253">
        <f t="shared" si="3"/>
        <v>0</v>
      </c>
      <c r="J139" s="148">
        <v>0</v>
      </c>
    </row>
    <row r="140" spans="1:206" x14ac:dyDescent="0.2">
      <c r="A140" s="238" t="s">
        <v>358</v>
      </c>
      <c r="B140" s="238"/>
      <c r="C140" s="238"/>
      <c r="D140" s="238"/>
      <c r="E140" s="238"/>
      <c r="F140" s="238"/>
      <c r="G140" s="142">
        <f t="shared" ref="G140:H144" si="4">G141</f>
        <v>3600</v>
      </c>
      <c r="H140" s="142">
        <f t="shared" si="4"/>
        <v>0</v>
      </c>
      <c r="I140" s="252">
        <f t="shared" si="3"/>
        <v>0</v>
      </c>
      <c r="J140" s="142">
        <f>J141</f>
        <v>43.010000000000218</v>
      </c>
      <c r="GD140" s="153"/>
      <c r="GE140" s="153"/>
      <c r="GF140" s="153"/>
      <c r="GG140" s="153"/>
      <c r="GH140" s="153"/>
      <c r="GI140" s="153"/>
      <c r="GJ140" s="153"/>
      <c r="GK140" s="153"/>
      <c r="GL140" s="153"/>
      <c r="GM140" s="153"/>
      <c r="GN140" s="153"/>
      <c r="GO140" s="153"/>
      <c r="GP140" s="153"/>
      <c r="GQ140" s="153"/>
      <c r="GR140" s="153"/>
      <c r="GS140" s="153"/>
      <c r="GT140" s="153"/>
      <c r="GU140" s="153"/>
      <c r="GV140" s="153"/>
      <c r="GW140" s="153"/>
      <c r="GX140" s="153"/>
    </row>
    <row r="141" spans="1:206" x14ac:dyDescent="0.2">
      <c r="A141" s="144">
        <v>3</v>
      </c>
      <c r="B141" s="144"/>
      <c r="C141" s="144"/>
      <c r="D141" s="144"/>
      <c r="E141" s="145"/>
      <c r="F141" s="145" t="s">
        <v>15</v>
      </c>
      <c r="G141" s="138">
        <f t="shared" si="4"/>
        <v>3600</v>
      </c>
      <c r="H141" s="138">
        <f t="shared" si="4"/>
        <v>0</v>
      </c>
      <c r="I141" s="250">
        <f t="shared" si="3"/>
        <v>0</v>
      </c>
      <c r="J141" s="138">
        <f>J142</f>
        <v>43.010000000000218</v>
      </c>
    </row>
    <row r="142" spans="1:206" x14ac:dyDescent="0.2">
      <c r="A142" s="144"/>
      <c r="B142" s="144">
        <v>38</v>
      </c>
      <c r="C142" s="144"/>
      <c r="D142" s="144"/>
      <c r="E142" s="145"/>
      <c r="F142" s="145" t="s">
        <v>266</v>
      </c>
      <c r="G142" s="138">
        <f t="shared" si="4"/>
        <v>3600</v>
      </c>
      <c r="H142" s="138">
        <f t="shared" si="4"/>
        <v>0</v>
      </c>
      <c r="I142" s="250">
        <f t="shared" si="3"/>
        <v>0</v>
      </c>
      <c r="J142" s="138">
        <f>J143</f>
        <v>43.010000000000218</v>
      </c>
    </row>
    <row r="143" spans="1:206" x14ac:dyDescent="0.2">
      <c r="A143" s="144"/>
      <c r="B143" s="144"/>
      <c r="C143" s="144">
        <v>381</v>
      </c>
      <c r="D143" s="144"/>
      <c r="E143" s="145"/>
      <c r="F143" s="145" t="s">
        <v>34</v>
      </c>
      <c r="G143" s="138">
        <f t="shared" si="4"/>
        <v>3600</v>
      </c>
      <c r="H143" s="138">
        <f t="shared" si="4"/>
        <v>0</v>
      </c>
      <c r="I143" s="250">
        <f t="shared" si="3"/>
        <v>0</v>
      </c>
      <c r="J143" s="138">
        <f>J144</f>
        <v>43.010000000000218</v>
      </c>
    </row>
    <row r="144" spans="1:206" x14ac:dyDescent="0.2">
      <c r="A144" s="144"/>
      <c r="B144" s="144"/>
      <c r="C144" s="144"/>
      <c r="D144" s="144">
        <v>3811</v>
      </c>
      <c r="E144" s="145"/>
      <c r="F144" s="145" t="s">
        <v>267</v>
      </c>
      <c r="G144" s="138">
        <f t="shared" si="4"/>
        <v>3600</v>
      </c>
      <c r="H144" s="138">
        <f t="shared" si="4"/>
        <v>0</v>
      </c>
      <c r="I144" s="250">
        <f t="shared" si="3"/>
        <v>0</v>
      </c>
      <c r="J144" s="138">
        <f>J145</f>
        <v>43.010000000000218</v>
      </c>
    </row>
    <row r="145" spans="1:206" x14ac:dyDescent="0.2">
      <c r="A145" s="146"/>
      <c r="B145" s="146"/>
      <c r="C145" s="146"/>
      <c r="D145" s="146"/>
      <c r="E145" s="147">
        <v>38114</v>
      </c>
      <c r="F145" s="147" t="s">
        <v>268</v>
      </c>
      <c r="G145" s="148">
        <f>'[1]IZVRŠENJE PRORAČUNA 2024.'!H310</f>
        <v>3600</v>
      </c>
      <c r="H145" s="148">
        <f>'[1]IZVRŠENJE PRORAČUNA 2024.'!I310</f>
        <v>0</v>
      </c>
      <c r="I145" s="253">
        <f t="shared" si="3"/>
        <v>0</v>
      </c>
      <c r="J145" s="148">
        <v>43.010000000000218</v>
      </c>
    </row>
    <row r="146" spans="1:206" x14ac:dyDescent="0.2">
      <c r="A146" s="238" t="s">
        <v>359</v>
      </c>
      <c r="B146" s="238"/>
      <c r="C146" s="238"/>
      <c r="D146" s="238"/>
      <c r="E146" s="238"/>
      <c r="F146" s="238"/>
      <c r="G146" s="142">
        <f>G147</f>
        <v>15400</v>
      </c>
      <c r="H146" s="142">
        <f>H147</f>
        <v>1081.46</v>
      </c>
      <c r="I146" s="252">
        <f t="shared" si="3"/>
        <v>7.0224675324675329E-2</v>
      </c>
      <c r="J146" s="142">
        <f>J147</f>
        <v>14318.54</v>
      </c>
      <c r="GD146" s="153"/>
      <c r="GE146" s="153"/>
      <c r="GF146" s="153"/>
      <c r="GG146" s="153"/>
      <c r="GH146" s="153"/>
      <c r="GI146" s="153"/>
      <c r="GJ146" s="153"/>
      <c r="GK146" s="153"/>
      <c r="GL146" s="153"/>
      <c r="GM146" s="153"/>
      <c r="GN146" s="153"/>
      <c r="GO146" s="153"/>
      <c r="GP146" s="153"/>
      <c r="GQ146" s="153"/>
      <c r="GR146" s="153"/>
      <c r="GS146" s="153"/>
      <c r="GT146" s="153"/>
      <c r="GU146" s="153"/>
      <c r="GV146" s="153"/>
      <c r="GW146" s="153"/>
      <c r="GX146" s="153"/>
    </row>
    <row r="147" spans="1:206" x14ac:dyDescent="0.2">
      <c r="A147" s="144">
        <v>3</v>
      </c>
      <c r="B147" s="144"/>
      <c r="C147" s="144"/>
      <c r="D147" s="144"/>
      <c r="E147" s="145"/>
      <c r="F147" s="145" t="s">
        <v>15</v>
      </c>
      <c r="G147" s="138">
        <f>G148</f>
        <v>15400</v>
      </c>
      <c r="H147" s="138">
        <f>H148</f>
        <v>1081.46</v>
      </c>
      <c r="I147" s="250">
        <f t="shared" si="3"/>
        <v>7.0224675324675329E-2</v>
      </c>
      <c r="J147" s="138">
        <f>G147-H147</f>
        <v>14318.54</v>
      </c>
    </row>
    <row r="148" spans="1:206" x14ac:dyDescent="0.2">
      <c r="A148" s="144"/>
      <c r="B148" s="144">
        <v>34</v>
      </c>
      <c r="C148" s="144"/>
      <c r="D148" s="144"/>
      <c r="E148" s="145"/>
      <c r="F148" s="145" t="s">
        <v>100</v>
      </c>
      <c r="G148" s="138">
        <f>G149+G152</f>
        <v>15400</v>
      </c>
      <c r="H148" s="138">
        <f>H149+H152</f>
        <v>1081.46</v>
      </c>
      <c r="I148" s="250">
        <f t="shared" si="3"/>
        <v>7.0224675324675329E-2</v>
      </c>
      <c r="J148" s="138">
        <f>G148-H148</f>
        <v>14318.54</v>
      </c>
    </row>
    <row r="149" spans="1:206" x14ac:dyDescent="0.2">
      <c r="A149" s="144"/>
      <c r="B149" s="144"/>
      <c r="C149" s="144">
        <v>342</v>
      </c>
      <c r="D149" s="144"/>
      <c r="E149" s="145"/>
      <c r="F149" s="149" t="s">
        <v>227</v>
      </c>
      <c r="G149" s="138">
        <f>G150</f>
        <v>12000</v>
      </c>
      <c r="H149" s="138">
        <f>H150</f>
        <v>96.21</v>
      </c>
      <c r="I149" s="250">
        <f t="shared" si="3"/>
        <v>8.0175000000000003E-3</v>
      </c>
      <c r="J149" s="138">
        <f>J150</f>
        <v>0</v>
      </c>
    </row>
    <row r="150" spans="1:206" ht="27.75" customHeight="1" x14ac:dyDescent="0.2">
      <c r="A150" s="144"/>
      <c r="B150" s="144"/>
      <c r="C150" s="144"/>
      <c r="D150" s="144">
        <v>3423</v>
      </c>
      <c r="E150" s="145"/>
      <c r="F150" s="149" t="s">
        <v>322</v>
      </c>
      <c r="G150" s="138">
        <f>G151</f>
        <v>12000</v>
      </c>
      <c r="H150" s="138">
        <f>H151</f>
        <v>96.21</v>
      </c>
      <c r="I150" s="250">
        <f t="shared" si="3"/>
        <v>8.0175000000000003E-3</v>
      </c>
      <c r="J150" s="138">
        <f>J151</f>
        <v>0</v>
      </c>
    </row>
    <row r="151" spans="1:206" ht="22.5" x14ac:dyDescent="0.2">
      <c r="A151" s="146"/>
      <c r="B151" s="146"/>
      <c r="C151" s="146"/>
      <c r="D151" s="146"/>
      <c r="E151" s="147">
        <v>342330</v>
      </c>
      <c r="F151" s="154" t="s">
        <v>360</v>
      </c>
      <c r="G151" s="148">
        <f>'[1]IZVRŠENJE PRORAČUNA 2024.'!H250</f>
        <v>12000</v>
      </c>
      <c r="H151" s="148">
        <f>'[1]IZVRŠENJE PRORAČUNA 2024.'!I250</f>
        <v>96.21</v>
      </c>
      <c r="I151" s="253">
        <f t="shared" si="3"/>
        <v>8.0175000000000003E-3</v>
      </c>
      <c r="J151" s="148">
        <v>0</v>
      </c>
    </row>
    <row r="152" spans="1:206" x14ac:dyDescent="0.2">
      <c r="A152" s="144"/>
      <c r="B152" s="144"/>
      <c r="C152" s="144">
        <v>343</v>
      </c>
      <c r="D152" s="144"/>
      <c r="E152" s="145"/>
      <c r="F152" s="145" t="s">
        <v>101</v>
      </c>
      <c r="G152" s="138">
        <f>G153+G157+G155</f>
        <v>3400</v>
      </c>
      <c r="H152" s="138">
        <f>H153+H157+H155</f>
        <v>985.25</v>
      </c>
      <c r="I152" s="250">
        <f t="shared" si="3"/>
        <v>0.2897794117647059</v>
      </c>
      <c r="J152" s="138">
        <f>J153+J157+J155</f>
        <v>299.12</v>
      </c>
    </row>
    <row r="153" spans="1:206" x14ac:dyDescent="0.2">
      <c r="A153" s="144"/>
      <c r="B153" s="144"/>
      <c r="C153" s="144"/>
      <c r="D153" s="144">
        <v>3431</v>
      </c>
      <c r="E153" s="145"/>
      <c r="F153" s="145" t="s">
        <v>361</v>
      </c>
      <c r="G153" s="138">
        <f>G154</f>
        <v>1600</v>
      </c>
      <c r="H153" s="138">
        <f>H154</f>
        <v>984.9</v>
      </c>
      <c r="I153" s="250">
        <f t="shared" si="3"/>
        <v>0.61556250000000001</v>
      </c>
      <c r="J153" s="138">
        <f>J154</f>
        <v>-100.97000000000003</v>
      </c>
    </row>
    <row r="154" spans="1:206" x14ac:dyDescent="0.2">
      <c r="A154" s="146"/>
      <c r="B154" s="146"/>
      <c r="C154" s="146"/>
      <c r="D154" s="146"/>
      <c r="E154" s="147">
        <v>343110</v>
      </c>
      <c r="F154" s="147" t="s">
        <v>228</v>
      </c>
      <c r="G154" s="148">
        <f>'[1]IZVRŠENJE PRORAČUNA 2024.'!H253</f>
        <v>1600</v>
      </c>
      <c r="H154" s="148">
        <f>'[1]IZVRŠENJE PRORAČUNA 2024.'!I253</f>
        <v>984.9</v>
      </c>
      <c r="I154" s="253">
        <f t="shared" si="3"/>
        <v>0.61556250000000001</v>
      </c>
      <c r="J154" s="148">
        <v>-100.97000000000003</v>
      </c>
    </row>
    <row r="155" spans="1:206" x14ac:dyDescent="0.2">
      <c r="A155" s="144"/>
      <c r="B155" s="144"/>
      <c r="C155" s="144"/>
      <c r="D155" s="144">
        <v>3433</v>
      </c>
      <c r="E155" s="145"/>
      <c r="F155" s="145" t="s">
        <v>114</v>
      </c>
      <c r="G155" s="138">
        <f>G156</f>
        <v>700</v>
      </c>
      <c r="H155" s="138">
        <f>H156</f>
        <v>0</v>
      </c>
      <c r="I155" s="250">
        <f t="shared" si="3"/>
        <v>0</v>
      </c>
      <c r="J155" s="138">
        <f>J156</f>
        <v>63.41</v>
      </c>
    </row>
    <row r="156" spans="1:206" x14ac:dyDescent="0.2">
      <c r="A156" s="146"/>
      <c r="B156" s="146"/>
      <c r="C156" s="146"/>
      <c r="D156" s="146"/>
      <c r="E156" s="147">
        <v>343330</v>
      </c>
      <c r="F156" s="147" t="s">
        <v>229</v>
      </c>
      <c r="G156" s="148">
        <f>'[1]IZVRŠENJE PRORAČUNA 2024.'!H255</f>
        <v>700</v>
      </c>
      <c r="H156" s="148">
        <f>'[1]IZVRŠENJE PRORAČUNA 2024.'!I255</f>
        <v>0</v>
      </c>
      <c r="I156" s="253">
        <f t="shared" si="3"/>
        <v>0</v>
      </c>
      <c r="J156" s="148">
        <v>63.41</v>
      </c>
    </row>
    <row r="157" spans="1:206" x14ac:dyDescent="0.2">
      <c r="A157" s="144"/>
      <c r="B157" s="144"/>
      <c r="C157" s="144"/>
      <c r="D157" s="144">
        <v>3434</v>
      </c>
      <c r="E157" s="145"/>
      <c r="F157" s="145" t="s">
        <v>230</v>
      </c>
      <c r="G157" s="138">
        <f>SUM(G158:G158)</f>
        <v>1100</v>
      </c>
      <c r="H157" s="138">
        <f>SUM(H158:H158)</f>
        <v>0.35</v>
      </c>
      <c r="I157" s="250">
        <f t="shared" si="3"/>
        <v>3.1818181818181815E-4</v>
      </c>
      <c r="J157" s="138">
        <f>SUM(J158:J158)</f>
        <v>336.68</v>
      </c>
    </row>
    <row r="158" spans="1:206" x14ac:dyDescent="0.2">
      <c r="A158" s="146"/>
      <c r="B158" s="146"/>
      <c r="C158" s="146"/>
      <c r="D158" s="146"/>
      <c r="E158" s="147">
        <v>343490</v>
      </c>
      <c r="F158" s="147" t="s">
        <v>230</v>
      </c>
      <c r="G158" s="148">
        <f>'[1]IZVRŠENJE PRORAČUNA 2024.'!H257</f>
        <v>1100</v>
      </c>
      <c r="H158" s="148">
        <f>'[1]IZVRŠENJE PRORAČUNA 2024.'!I257</f>
        <v>0.35</v>
      </c>
      <c r="I158" s="253">
        <f t="shared" si="3"/>
        <v>3.1818181818181815E-4</v>
      </c>
      <c r="J158" s="148">
        <v>336.68</v>
      </c>
    </row>
    <row r="159" spans="1:206" x14ac:dyDescent="0.2">
      <c r="A159" s="240" t="s">
        <v>362</v>
      </c>
      <c r="B159" s="240"/>
      <c r="C159" s="240"/>
      <c r="D159" s="240"/>
      <c r="E159" s="240"/>
      <c r="F159" s="240"/>
      <c r="G159" s="140">
        <f>G160</f>
        <v>29200</v>
      </c>
      <c r="H159" s="140">
        <f>H160</f>
        <v>15500</v>
      </c>
      <c r="I159" s="251">
        <f t="shared" si="3"/>
        <v>0.53082191780821919</v>
      </c>
      <c r="J159" s="140">
        <f>J160</f>
        <v>13700</v>
      </c>
      <c r="GD159" s="156"/>
      <c r="GE159" s="156"/>
      <c r="GF159" s="156"/>
      <c r="GG159" s="156"/>
      <c r="GH159" s="156"/>
      <c r="GI159" s="156"/>
      <c r="GJ159" s="156"/>
      <c r="GK159" s="156"/>
      <c r="GL159" s="156"/>
      <c r="GM159" s="156"/>
      <c r="GN159" s="156"/>
      <c r="GO159" s="156"/>
      <c r="GP159" s="156"/>
      <c r="GQ159" s="156"/>
      <c r="GR159" s="156"/>
      <c r="GS159" s="156"/>
      <c r="GT159" s="156"/>
      <c r="GU159" s="156"/>
      <c r="GV159" s="156"/>
      <c r="GW159" s="156"/>
      <c r="GX159" s="156"/>
    </row>
    <row r="160" spans="1:206" x14ac:dyDescent="0.2">
      <c r="A160" s="238" t="s">
        <v>363</v>
      </c>
      <c r="B160" s="238"/>
      <c r="C160" s="238"/>
      <c r="D160" s="238"/>
      <c r="E160" s="238"/>
      <c r="F160" s="238"/>
      <c r="G160" s="142">
        <f>G161</f>
        <v>29200</v>
      </c>
      <c r="H160" s="142">
        <f>H161</f>
        <v>15500</v>
      </c>
      <c r="I160" s="252">
        <f t="shared" si="3"/>
        <v>0.53082191780821919</v>
      </c>
      <c r="J160" s="142">
        <f>J161</f>
        <v>13700</v>
      </c>
      <c r="GD160" s="153"/>
      <c r="GE160" s="153"/>
      <c r="GF160" s="153"/>
      <c r="GG160" s="153"/>
      <c r="GH160" s="153"/>
      <c r="GI160" s="153"/>
      <c r="GJ160" s="153"/>
      <c r="GK160" s="153"/>
      <c r="GL160" s="153"/>
      <c r="GM160" s="153"/>
      <c r="GN160" s="153"/>
      <c r="GO160" s="153"/>
      <c r="GP160" s="153"/>
      <c r="GQ160" s="153"/>
      <c r="GR160" s="153"/>
      <c r="GS160" s="153"/>
      <c r="GT160" s="153"/>
      <c r="GU160" s="153"/>
      <c r="GV160" s="153"/>
      <c r="GW160" s="153"/>
      <c r="GX160" s="153"/>
    </row>
    <row r="161" spans="1:206" x14ac:dyDescent="0.2">
      <c r="A161" s="144">
        <v>3</v>
      </c>
      <c r="B161" s="144"/>
      <c r="C161" s="144"/>
      <c r="D161" s="144"/>
      <c r="E161" s="145"/>
      <c r="F161" s="145" t="s">
        <v>15</v>
      </c>
      <c r="G161" s="138">
        <f>G169+G162</f>
        <v>29200</v>
      </c>
      <c r="H161" s="138">
        <f>H162+H169</f>
        <v>15500</v>
      </c>
      <c r="I161" s="250">
        <f t="shared" si="3"/>
        <v>0.53082191780821919</v>
      </c>
      <c r="J161" s="138">
        <f>G161-H161</f>
        <v>13700</v>
      </c>
    </row>
    <row r="162" spans="1:206" x14ac:dyDescent="0.2">
      <c r="A162" s="144"/>
      <c r="B162" s="144">
        <v>36</v>
      </c>
      <c r="C162" s="144"/>
      <c r="D162" s="144"/>
      <c r="E162" s="145"/>
      <c r="F162" s="149" t="s">
        <v>237</v>
      </c>
      <c r="G162" s="138">
        <f>G163</f>
        <v>2700</v>
      </c>
      <c r="H162" s="138">
        <f>H163</f>
        <v>0</v>
      </c>
      <c r="I162" s="250">
        <f t="shared" si="3"/>
        <v>0</v>
      </c>
      <c r="J162" s="138">
        <f>J163</f>
        <v>2700</v>
      </c>
    </row>
    <row r="163" spans="1:206" x14ac:dyDescent="0.2">
      <c r="A163" s="144"/>
      <c r="B163" s="144"/>
      <c r="C163" s="144">
        <v>363</v>
      </c>
      <c r="D163" s="144"/>
      <c r="E163" s="145"/>
      <c r="F163" s="145" t="s">
        <v>238</v>
      </c>
      <c r="G163" s="138">
        <f>G164</f>
        <v>2700</v>
      </c>
      <c r="H163" s="138">
        <f>H164</f>
        <v>0</v>
      </c>
      <c r="I163" s="250">
        <f t="shared" si="3"/>
        <v>0</v>
      </c>
      <c r="J163" s="138">
        <f>J164</f>
        <v>2700</v>
      </c>
    </row>
    <row r="164" spans="1:206" x14ac:dyDescent="0.2">
      <c r="A164" s="144"/>
      <c r="B164" s="144"/>
      <c r="C164" s="144"/>
      <c r="D164" s="144">
        <v>3631</v>
      </c>
      <c r="E164" s="145"/>
      <c r="F164" s="145" t="s">
        <v>239</v>
      </c>
      <c r="G164" s="138">
        <f>G165+G166+G167+G168</f>
        <v>2700</v>
      </c>
      <c r="H164" s="138">
        <f>H165+H166+H167+H168</f>
        <v>0</v>
      </c>
      <c r="I164" s="250">
        <f t="shared" si="3"/>
        <v>0</v>
      </c>
      <c r="J164" s="138">
        <f>SUM(J165:J168)</f>
        <v>2700</v>
      </c>
    </row>
    <row r="165" spans="1:206" x14ac:dyDescent="0.2">
      <c r="A165" s="146"/>
      <c r="B165" s="146"/>
      <c r="C165" s="146"/>
      <c r="D165" s="146"/>
      <c r="E165" s="147">
        <v>36319</v>
      </c>
      <c r="F165" s="154" t="s">
        <v>246</v>
      </c>
      <c r="G165" s="148">
        <f>'[1]IZVRŠENJE PRORAČUNA 2024.'!H281</f>
        <v>200</v>
      </c>
      <c r="H165" s="148">
        <f>'[1]IZVRŠENJE PRORAČUNA 2024.'!I281</f>
        <v>0</v>
      </c>
      <c r="I165" s="253">
        <f t="shared" si="3"/>
        <v>0</v>
      </c>
      <c r="J165" s="148">
        <f>G165-H165</f>
        <v>200</v>
      </c>
    </row>
    <row r="166" spans="1:206" x14ac:dyDescent="0.2">
      <c r="A166" s="146"/>
      <c r="B166" s="146"/>
      <c r="C166" s="146"/>
      <c r="D166" s="146"/>
      <c r="E166" s="147">
        <v>363191</v>
      </c>
      <c r="F166" s="147" t="s">
        <v>247</v>
      </c>
      <c r="G166" s="148">
        <f>'[1]IZVRŠENJE PRORAČUNA 2024.'!H282</f>
        <v>200</v>
      </c>
      <c r="H166" s="148">
        <f>'[1]IZVRŠENJE PRORAČUNA 2024.'!I282</f>
        <v>0</v>
      </c>
      <c r="I166" s="253">
        <f t="shared" si="3"/>
        <v>0</v>
      </c>
      <c r="J166" s="148">
        <f>G166-H166</f>
        <v>200</v>
      </c>
    </row>
    <row r="167" spans="1:206" x14ac:dyDescent="0.2">
      <c r="A167" s="146"/>
      <c r="B167" s="146"/>
      <c r="C167" s="146"/>
      <c r="D167" s="146"/>
      <c r="E167" s="147">
        <v>363192</v>
      </c>
      <c r="F167" s="147" t="s">
        <v>248</v>
      </c>
      <c r="G167" s="148">
        <f>'[1]IZVRŠENJE PRORAČUNA 2024.'!H283</f>
        <v>2150</v>
      </c>
      <c r="H167" s="148">
        <f>'[1]IZVRŠENJE PRORAČUNA 2024.'!I283</f>
        <v>0</v>
      </c>
      <c r="I167" s="253">
        <f t="shared" si="3"/>
        <v>0</v>
      </c>
      <c r="J167" s="148">
        <f>G167-H167</f>
        <v>2150</v>
      </c>
    </row>
    <row r="168" spans="1:206" x14ac:dyDescent="0.2">
      <c r="A168" s="146"/>
      <c r="B168" s="146"/>
      <c r="C168" s="146"/>
      <c r="D168" s="146"/>
      <c r="E168" s="147">
        <v>363193</v>
      </c>
      <c r="F168" s="147" t="s">
        <v>249</v>
      </c>
      <c r="G168" s="148">
        <f>'[1]IZVRŠENJE PRORAČUNA 2024.'!H284</f>
        <v>150</v>
      </c>
      <c r="H168" s="148">
        <f>'[1]IZVRŠENJE PRORAČUNA 2024.'!I284</f>
        <v>0</v>
      </c>
      <c r="I168" s="253">
        <f>H168/G168</f>
        <v>0</v>
      </c>
      <c r="J168" s="148">
        <f>G168-H168</f>
        <v>150</v>
      </c>
    </row>
    <row r="169" spans="1:206" x14ac:dyDescent="0.2">
      <c r="A169" s="144"/>
      <c r="B169" s="144">
        <v>38</v>
      </c>
      <c r="C169" s="144"/>
      <c r="D169" s="144"/>
      <c r="E169" s="145"/>
      <c r="F169" s="145" t="s">
        <v>266</v>
      </c>
      <c r="G169" s="138">
        <f>G170</f>
        <v>26500</v>
      </c>
      <c r="H169" s="138">
        <f>H170</f>
        <v>15500</v>
      </c>
      <c r="I169" s="250">
        <f t="shared" si="3"/>
        <v>0.58490566037735847</v>
      </c>
      <c r="J169" s="138">
        <f>J170</f>
        <v>11000</v>
      </c>
    </row>
    <row r="170" spans="1:206" x14ac:dyDescent="0.2">
      <c r="A170" s="144"/>
      <c r="B170" s="144"/>
      <c r="C170" s="144">
        <v>381</v>
      </c>
      <c r="D170" s="144"/>
      <c r="E170" s="145"/>
      <c r="F170" s="145" t="s">
        <v>34</v>
      </c>
      <c r="G170" s="138">
        <f>G171</f>
        <v>26500</v>
      </c>
      <c r="H170" s="138">
        <f>H171</f>
        <v>15500</v>
      </c>
      <c r="I170" s="250">
        <f t="shared" si="3"/>
        <v>0.58490566037735847</v>
      </c>
      <c r="J170" s="138">
        <f>J171</f>
        <v>11000</v>
      </c>
    </row>
    <row r="171" spans="1:206" x14ac:dyDescent="0.2">
      <c r="A171" s="144"/>
      <c r="B171" s="144"/>
      <c r="C171" s="144"/>
      <c r="D171" s="144">
        <v>3811</v>
      </c>
      <c r="E171" s="145"/>
      <c r="F171" s="145" t="s">
        <v>267</v>
      </c>
      <c r="G171" s="138">
        <f>G172</f>
        <v>26500</v>
      </c>
      <c r="H171" s="138">
        <f>SUM(H172:H172)</f>
        <v>15500</v>
      </c>
      <c r="I171" s="250">
        <f t="shared" si="3"/>
        <v>0.58490566037735847</v>
      </c>
      <c r="J171" s="138">
        <f>J172</f>
        <v>11000</v>
      </c>
    </row>
    <row r="172" spans="1:206" x14ac:dyDescent="0.2">
      <c r="A172" s="146"/>
      <c r="B172" s="146"/>
      <c r="C172" s="146"/>
      <c r="D172" s="146"/>
      <c r="E172" s="147">
        <v>3811420</v>
      </c>
      <c r="F172" s="154" t="s">
        <v>364</v>
      </c>
      <c r="G172" s="148">
        <f>'[1]IZVRŠENJE PRORAČUNA 2024.'!H309</f>
        <v>26500</v>
      </c>
      <c r="H172" s="148">
        <f>'[1]IZVRŠENJE PRORAČUNA 2024.'!I309</f>
        <v>15500</v>
      </c>
      <c r="I172" s="253">
        <f t="shared" si="3"/>
        <v>0.58490566037735847</v>
      </c>
      <c r="J172" s="148">
        <f>G172-H172</f>
        <v>11000</v>
      </c>
    </row>
    <row r="173" spans="1:206" x14ac:dyDescent="0.2">
      <c r="A173" s="240" t="s">
        <v>365</v>
      </c>
      <c r="B173" s="240"/>
      <c r="C173" s="240"/>
      <c r="D173" s="240"/>
      <c r="E173" s="240"/>
      <c r="F173" s="240"/>
      <c r="G173" s="140">
        <f>G174+G186+G193</f>
        <v>238600</v>
      </c>
      <c r="H173" s="140">
        <f>H174+H186+H193</f>
        <v>65623.070000000007</v>
      </c>
      <c r="I173" s="251">
        <f t="shared" si="3"/>
        <v>0.27503382229673096</v>
      </c>
      <c r="J173" s="140">
        <f>J174+J186+J193</f>
        <v>-17539.910000000003</v>
      </c>
      <c r="GD173" s="156"/>
      <c r="GE173" s="156"/>
      <c r="GF173" s="156"/>
      <c r="GG173" s="156"/>
      <c r="GH173" s="156"/>
      <c r="GI173" s="156"/>
      <c r="GJ173" s="156"/>
      <c r="GK173" s="156"/>
      <c r="GL173" s="156"/>
      <c r="GM173" s="156"/>
      <c r="GN173" s="156"/>
      <c r="GO173" s="156"/>
      <c r="GP173" s="156"/>
      <c r="GQ173" s="156"/>
      <c r="GR173" s="156"/>
      <c r="GS173" s="156"/>
      <c r="GT173" s="156"/>
      <c r="GU173" s="156"/>
      <c r="GV173" s="156"/>
      <c r="GW173" s="156"/>
      <c r="GX173" s="156"/>
    </row>
    <row r="174" spans="1:206" x14ac:dyDescent="0.2">
      <c r="A174" s="238" t="s">
        <v>366</v>
      </c>
      <c r="B174" s="238"/>
      <c r="C174" s="238"/>
      <c r="D174" s="238"/>
      <c r="E174" s="238"/>
      <c r="F174" s="238"/>
      <c r="G174" s="142">
        <f>G175</f>
        <v>191100</v>
      </c>
      <c r="H174" s="142">
        <f>H175</f>
        <v>1235.44</v>
      </c>
      <c r="I174" s="252">
        <f t="shared" si="3"/>
        <v>6.4648874934589221E-3</v>
      </c>
      <c r="J174" s="142">
        <f>J175</f>
        <v>1.8000000000001819</v>
      </c>
      <c r="GD174" s="153"/>
      <c r="GE174" s="153"/>
      <c r="GF174" s="153"/>
      <c r="GG174" s="153"/>
      <c r="GH174" s="153"/>
      <c r="GI174" s="153"/>
      <c r="GJ174" s="153"/>
      <c r="GK174" s="153"/>
      <c r="GL174" s="153"/>
      <c r="GM174" s="153"/>
      <c r="GN174" s="153"/>
      <c r="GO174" s="153"/>
      <c r="GP174" s="153"/>
      <c r="GQ174" s="153"/>
      <c r="GR174" s="153"/>
      <c r="GS174" s="153"/>
      <c r="GT174" s="153"/>
      <c r="GU174" s="153"/>
      <c r="GV174" s="153"/>
      <c r="GW174" s="153"/>
      <c r="GX174" s="153"/>
    </row>
    <row r="175" spans="1:206" x14ac:dyDescent="0.2">
      <c r="A175" s="144">
        <v>3</v>
      </c>
      <c r="B175" s="144"/>
      <c r="C175" s="144"/>
      <c r="D175" s="144"/>
      <c r="E175" s="145"/>
      <c r="F175" s="145" t="s">
        <v>15</v>
      </c>
      <c r="G175" s="138">
        <f>G176+G181</f>
        <v>191100</v>
      </c>
      <c r="H175" s="138">
        <f>H176+H181</f>
        <v>1235.44</v>
      </c>
      <c r="I175" s="250">
        <f t="shared" si="3"/>
        <v>6.4648874934589221E-3</v>
      </c>
      <c r="J175" s="138">
        <f>J176+J181</f>
        <v>1.8000000000001819</v>
      </c>
    </row>
    <row r="176" spans="1:206" ht="22.5" x14ac:dyDescent="0.2">
      <c r="A176" s="144"/>
      <c r="B176" s="144">
        <v>36</v>
      </c>
      <c r="C176" s="144"/>
      <c r="D176" s="144"/>
      <c r="E176" s="145"/>
      <c r="F176" s="149" t="s">
        <v>367</v>
      </c>
      <c r="G176" s="138">
        <f>G177</f>
        <v>1100</v>
      </c>
      <c r="H176" s="138">
        <f>H177</f>
        <v>1235.44</v>
      </c>
      <c r="I176" s="250">
        <f t="shared" si="3"/>
        <v>1.1231272727272728</v>
      </c>
      <c r="J176" s="138">
        <f>J177</f>
        <v>0</v>
      </c>
    </row>
    <row r="177" spans="1:206" x14ac:dyDescent="0.2">
      <c r="A177" s="144"/>
      <c r="B177" s="144"/>
      <c r="C177" s="144">
        <v>363</v>
      </c>
      <c r="D177" s="144"/>
      <c r="E177" s="145"/>
      <c r="F177" s="145" t="s">
        <v>238</v>
      </c>
      <c r="G177" s="138">
        <f>G178</f>
        <v>1100</v>
      </c>
      <c r="H177" s="138">
        <f>H178</f>
        <v>1235.44</v>
      </c>
      <c r="I177" s="250">
        <f t="shared" si="3"/>
        <v>1.1231272727272728</v>
      </c>
      <c r="J177" s="138">
        <f>J178</f>
        <v>0</v>
      </c>
    </row>
    <row r="178" spans="1:206" x14ac:dyDescent="0.2">
      <c r="A178" s="144"/>
      <c r="B178" s="144"/>
      <c r="C178" s="144"/>
      <c r="D178" s="144">
        <v>3632</v>
      </c>
      <c r="E178" s="145"/>
      <c r="F178" s="145" t="s">
        <v>250</v>
      </c>
      <c r="G178" s="138">
        <f>SUM(G179:G180)</f>
        <v>1100</v>
      </c>
      <c r="H178" s="138">
        <f>SUM(H179:H180)</f>
        <v>1235.44</v>
      </c>
      <c r="I178" s="250">
        <f t="shared" si="3"/>
        <v>1.1231272727272728</v>
      </c>
      <c r="J178" s="138">
        <f>SUM(J179:J180)</f>
        <v>0</v>
      </c>
    </row>
    <row r="179" spans="1:206" ht="22.5" x14ac:dyDescent="0.2">
      <c r="A179" s="146"/>
      <c r="B179" s="146"/>
      <c r="C179" s="146"/>
      <c r="D179" s="146"/>
      <c r="E179" s="147">
        <v>363241</v>
      </c>
      <c r="F179" s="154" t="s">
        <v>251</v>
      </c>
      <c r="G179" s="148">
        <f>'[1]IZVRŠENJE PRORAČUNA 2024.'!H286</f>
        <v>0</v>
      </c>
      <c r="H179" s="148">
        <f>'[1]IZVRŠENJE PRORAČUNA 2024.'!I286</f>
        <v>0</v>
      </c>
      <c r="I179" s="253" t="e">
        <f t="shared" si="3"/>
        <v>#DIV/0!</v>
      </c>
      <c r="J179" s="148">
        <v>0</v>
      </c>
    </row>
    <row r="180" spans="1:206" x14ac:dyDescent="0.2">
      <c r="A180" s="146"/>
      <c r="B180" s="146"/>
      <c r="C180" s="146"/>
      <c r="D180" s="146"/>
      <c r="E180" s="147">
        <v>363280</v>
      </c>
      <c r="F180" s="147" t="s">
        <v>252</v>
      </c>
      <c r="G180" s="148">
        <f>'[1]IZVRŠENJE PRORAČUNA 2024.'!H288</f>
        <v>1100</v>
      </c>
      <c r="H180" s="148">
        <f>'[1]IZVRŠENJE PRORAČUNA 2024.'!I288</f>
        <v>1235.44</v>
      </c>
      <c r="I180" s="253">
        <f t="shared" si="3"/>
        <v>1.1231272727272728</v>
      </c>
      <c r="J180" s="148">
        <v>0</v>
      </c>
    </row>
    <row r="181" spans="1:206" x14ac:dyDescent="0.2">
      <c r="A181" s="144"/>
      <c r="B181" s="144">
        <v>38</v>
      </c>
      <c r="C181" s="144"/>
      <c r="D181" s="144"/>
      <c r="E181" s="145"/>
      <c r="F181" s="145" t="s">
        <v>266</v>
      </c>
      <c r="G181" s="138">
        <f>G182</f>
        <v>190000</v>
      </c>
      <c r="H181" s="138">
        <f>H182</f>
        <v>0</v>
      </c>
      <c r="I181" s="250">
        <f t="shared" si="3"/>
        <v>0</v>
      </c>
      <c r="J181" s="138">
        <f>J182</f>
        <v>1.8000000000001819</v>
      </c>
    </row>
    <row r="182" spans="1:206" x14ac:dyDescent="0.2">
      <c r="A182" s="146"/>
      <c r="B182" s="146"/>
      <c r="C182" s="144">
        <v>386</v>
      </c>
      <c r="D182" s="146"/>
      <c r="E182" s="147"/>
      <c r="F182" s="149" t="s">
        <v>491</v>
      </c>
      <c r="G182" s="138">
        <f>G183</f>
        <v>190000</v>
      </c>
      <c r="H182" s="138">
        <f>H183</f>
        <v>0</v>
      </c>
      <c r="I182" s="250">
        <f t="shared" si="3"/>
        <v>0</v>
      </c>
      <c r="J182" s="138">
        <f>J183</f>
        <v>1.8000000000001819</v>
      </c>
    </row>
    <row r="183" spans="1:206" x14ac:dyDescent="0.2">
      <c r="A183" s="146"/>
      <c r="B183" s="146"/>
      <c r="C183" s="146"/>
      <c r="D183" s="144">
        <v>3861</v>
      </c>
      <c r="E183" s="147"/>
      <c r="F183" s="149" t="s">
        <v>491</v>
      </c>
      <c r="G183" s="138">
        <f>G184+G185</f>
        <v>190000</v>
      </c>
      <c r="H183" s="138">
        <f>H184+H185</f>
        <v>0</v>
      </c>
      <c r="I183" s="250">
        <f t="shared" si="3"/>
        <v>0</v>
      </c>
      <c r="J183" s="138">
        <f>J184+J185</f>
        <v>1.8000000000001819</v>
      </c>
    </row>
    <row r="184" spans="1:206" x14ac:dyDescent="0.2">
      <c r="A184" s="146"/>
      <c r="B184" s="146"/>
      <c r="C184" s="146"/>
      <c r="D184" s="146"/>
      <c r="E184" s="147">
        <v>386120</v>
      </c>
      <c r="F184" s="154" t="s">
        <v>273</v>
      </c>
      <c r="G184" s="148">
        <f>'[1]IZVRŠENJE PRORAČUNA 2024.'!H321</f>
        <v>190000</v>
      </c>
      <c r="H184" s="148">
        <f>'[1]IZVRŠENJE PRORAČUNA 2024.'!I321</f>
        <v>0</v>
      </c>
      <c r="I184" s="253">
        <f t="shared" si="3"/>
        <v>0</v>
      </c>
      <c r="J184" s="148">
        <v>1.8000000000001819</v>
      </c>
    </row>
    <row r="185" spans="1:206" x14ac:dyDescent="0.2">
      <c r="A185" s="146"/>
      <c r="B185" s="146"/>
      <c r="C185" s="146"/>
      <c r="D185" s="146"/>
      <c r="E185" s="147">
        <v>386121</v>
      </c>
      <c r="F185" s="154" t="s">
        <v>274</v>
      </c>
      <c r="G185" s="148">
        <f>'[1]IZVRŠENJE PRORAČUNA 2024.'!H322</f>
        <v>0</v>
      </c>
      <c r="H185" s="148">
        <f>'[1]IZVRŠENJE PRORAČUNA 2024.'!I322</f>
        <v>0</v>
      </c>
      <c r="I185" s="253" t="e">
        <f t="shared" si="3"/>
        <v>#DIV/0!</v>
      </c>
      <c r="J185" s="148">
        <v>0</v>
      </c>
    </row>
    <row r="186" spans="1:206" x14ac:dyDescent="0.2">
      <c r="A186" s="238" t="s">
        <v>368</v>
      </c>
      <c r="B186" s="238"/>
      <c r="C186" s="238"/>
      <c r="D186" s="238"/>
      <c r="E186" s="238"/>
      <c r="F186" s="238"/>
      <c r="G186" s="142">
        <f t="shared" ref="G186:H189" si="5">G187</f>
        <v>41000</v>
      </c>
      <c r="H186" s="142">
        <f t="shared" si="5"/>
        <v>63535.16</v>
      </c>
      <c r="I186" s="252"/>
      <c r="J186" s="142">
        <f>J187</f>
        <v>-22535.160000000003</v>
      </c>
      <c r="GD186" s="153"/>
      <c r="GE186" s="153"/>
      <c r="GF186" s="153"/>
      <c r="GG186" s="153"/>
      <c r="GH186" s="153"/>
      <c r="GI186" s="153"/>
      <c r="GJ186" s="153"/>
      <c r="GK186" s="153"/>
      <c r="GL186" s="153"/>
      <c r="GM186" s="153"/>
      <c r="GN186" s="153"/>
      <c r="GO186" s="153"/>
      <c r="GP186" s="153"/>
      <c r="GQ186" s="153"/>
      <c r="GR186" s="153"/>
      <c r="GS186" s="153"/>
      <c r="GT186" s="153"/>
      <c r="GU186" s="153"/>
      <c r="GV186" s="153"/>
      <c r="GW186" s="153"/>
      <c r="GX186" s="153"/>
    </row>
    <row r="187" spans="1:206" ht="22.5" x14ac:dyDescent="0.2">
      <c r="A187" s="144">
        <v>5</v>
      </c>
      <c r="B187" s="144"/>
      <c r="C187" s="144"/>
      <c r="D187" s="144"/>
      <c r="E187" s="145"/>
      <c r="F187" s="149" t="s">
        <v>369</v>
      </c>
      <c r="G187" s="138">
        <f t="shared" si="5"/>
        <v>41000</v>
      </c>
      <c r="H187" s="138">
        <f t="shared" si="5"/>
        <v>63535.16</v>
      </c>
      <c r="I187" s="250">
        <f t="shared" ref="I187:I250" si="6">H187/G187</f>
        <v>1.5496380487804879</v>
      </c>
      <c r="J187" s="138">
        <f>J188</f>
        <v>-22535.160000000003</v>
      </c>
    </row>
    <row r="188" spans="1:206" ht="22.5" x14ac:dyDescent="0.2">
      <c r="A188" s="144"/>
      <c r="B188" s="144">
        <v>54</v>
      </c>
      <c r="C188" s="144"/>
      <c r="D188" s="144"/>
      <c r="E188" s="145"/>
      <c r="F188" s="149" t="s">
        <v>370</v>
      </c>
      <c r="G188" s="138">
        <f t="shared" si="5"/>
        <v>41000</v>
      </c>
      <c r="H188" s="138">
        <f t="shared" si="5"/>
        <v>63535.16</v>
      </c>
      <c r="I188" s="250">
        <f t="shared" si="6"/>
        <v>1.5496380487804879</v>
      </c>
      <c r="J188" s="138">
        <f>J189</f>
        <v>-22535.160000000003</v>
      </c>
    </row>
    <row r="189" spans="1:206" ht="22.5" x14ac:dyDescent="0.2">
      <c r="A189" s="144"/>
      <c r="B189" s="144"/>
      <c r="C189" s="144">
        <v>547</v>
      </c>
      <c r="D189" s="144"/>
      <c r="E189" s="145"/>
      <c r="F189" s="149" t="s">
        <v>302</v>
      </c>
      <c r="G189" s="138">
        <f t="shared" si="5"/>
        <v>41000</v>
      </c>
      <c r="H189" s="138">
        <f t="shared" si="5"/>
        <v>63535.16</v>
      </c>
      <c r="I189" s="250">
        <f t="shared" si="6"/>
        <v>1.5496380487804879</v>
      </c>
      <c r="J189" s="138">
        <f>J190</f>
        <v>-22535.160000000003</v>
      </c>
    </row>
    <row r="190" spans="1:206" ht="22.5" x14ac:dyDescent="0.2">
      <c r="A190" s="144"/>
      <c r="B190" s="144"/>
      <c r="C190" s="144"/>
      <c r="D190" s="144">
        <v>5471</v>
      </c>
      <c r="E190" s="145"/>
      <c r="F190" s="149" t="s">
        <v>303</v>
      </c>
      <c r="G190" s="138">
        <f>SUM(G191:G192)</f>
        <v>41000</v>
      </c>
      <c r="H190" s="138">
        <f>SUM(H191:H192)</f>
        <v>63535.16</v>
      </c>
      <c r="I190" s="250">
        <f t="shared" si="6"/>
        <v>1.5496380487804879</v>
      </c>
      <c r="J190" s="138">
        <f>J191+J192</f>
        <v>-22535.160000000003</v>
      </c>
    </row>
    <row r="191" spans="1:206" ht="18" customHeight="1" x14ac:dyDescent="0.2">
      <c r="A191" s="144"/>
      <c r="B191" s="144"/>
      <c r="C191" s="144"/>
      <c r="D191" s="144"/>
      <c r="E191" s="147">
        <v>547110</v>
      </c>
      <c r="F191" s="154" t="s">
        <v>492</v>
      </c>
      <c r="G191" s="148">
        <f>'[1]IZVRŠENJE PRORAČUNA 2024.'!H365</f>
        <v>41000</v>
      </c>
      <c r="H191" s="148">
        <f>'[1]IZVRŠENJE PRORAČUNA 2024.'!I365</f>
        <v>63535.16</v>
      </c>
      <c r="I191" s="253">
        <f t="shared" si="6"/>
        <v>1.5496380487804879</v>
      </c>
      <c r="J191" s="148">
        <f>G191-H191</f>
        <v>-22535.160000000003</v>
      </c>
    </row>
    <row r="192" spans="1:206" x14ac:dyDescent="0.2">
      <c r="A192" s="146"/>
      <c r="B192" s="146"/>
      <c r="C192" s="146"/>
      <c r="D192" s="146"/>
      <c r="E192" s="147">
        <v>547120</v>
      </c>
      <c r="F192" s="154" t="s">
        <v>493</v>
      </c>
      <c r="G192" s="148">
        <f>'[1]IZVRŠENJE PRORAČUNA 2024.'!H366</f>
        <v>0</v>
      </c>
      <c r="H192" s="148">
        <f>'[1]IZVRŠENJE PRORAČUNA 2024.'!I366</f>
        <v>0</v>
      </c>
      <c r="I192" s="253" t="e">
        <f t="shared" si="6"/>
        <v>#DIV/0!</v>
      </c>
      <c r="J192" s="148">
        <f>G192-H192</f>
        <v>0</v>
      </c>
    </row>
    <row r="193" spans="1:206" x14ac:dyDescent="0.2">
      <c r="A193" s="238" t="s">
        <v>371</v>
      </c>
      <c r="B193" s="238"/>
      <c r="C193" s="238"/>
      <c r="D193" s="238"/>
      <c r="E193" s="238"/>
      <c r="F193" s="238"/>
      <c r="G193" s="142">
        <f>G194</f>
        <v>6500</v>
      </c>
      <c r="H193" s="142">
        <f>H194</f>
        <v>852.47</v>
      </c>
      <c r="I193" s="252">
        <f t="shared" si="6"/>
        <v>0.13114923076923077</v>
      </c>
      <c r="J193" s="142">
        <f>J194</f>
        <v>4993.45</v>
      </c>
      <c r="GD193" s="153"/>
      <c r="GE193" s="153"/>
      <c r="GF193" s="153"/>
      <c r="GG193" s="153"/>
      <c r="GH193" s="153"/>
      <c r="GI193" s="153"/>
      <c r="GJ193" s="153"/>
      <c r="GK193" s="153"/>
      <c r="GL193" s="153"/>
      <c r="GM193" s="153"/>
      <c r="GN193" s="153"/>
      <c r="GO193" s="153"/>
      <c r="GP193" s="153"/>
      <c r="GQ193" s="153"/>
      <c r="GR193" s="153"/>
      <c r="GS193" s="153"/>
      <c r="GT193" s="153"/>
      <c r="GU193" s="153"/>
      <c r="GV193" s="153"/>
      <c r="GW193" s="153"/>
      <c r="GX193" s="153"/>
    </row>
    <row r="194" spans="1:206" x14ac:dyDescent="0.2">
      <c r="A194" s="144">
        <v>3</v>
      </c>
      <c r="B194" s="144"/>
      <c r="C194" s="144"/>
      <c r="D194" s="144"/>
      <c r="E194" s="145"/>
      <c r="F194" s="145" t="s">
        <v>15</v>
      </c>
      <c r="G194" s="138">
        <f>G195+G202</f>
        <v>6500</v>
      </c>
      <c r="H194" s="138">
        <f>H195+H202</f>
        <v>852.47</v>
      </c>
      <c r="I194" s="250">
        <f t="shared" si="6"/>
        <v>0.13114923076923077</v>
      </c>
      <c r="J194" s="138">
        <f>J195+J202</f>
        <v>4993.45</v>
      </c>
    </row>
    <row r="195" spans="1:206" x14ac:dyDescent="0.2">
      <c r="A195" s="144"/>
      <c r="B195" s="144">
        <v>35</v>
      </c>
      <c r="C195" s="144"/>
      <c r="D195" s="144"/>
      <c r="E195" s="145"/>
      <c r="F195" s="145" t="s">
        <v>231</v>
      </c>
      <c r="G195" s="138">
        <f>G196</f>
        <v>6500</v>
      </c>
      <c r="H195" s="138">
        <f>H196</f>
        <v>852.47</v>
      </c>
      <c r="I195" s="250">
        <f t="shared" si="6"/>
        <v>0.13114923076923077</v>
      </c>
      <c r="J195" s="138">
        <f>J196</f>
        <v>4993.45</v>
      </c>
    </row>
    <row r="196" spans="1:206" ht="33.75" x14ac:dyDescent="0.2">
      <c r="A196" s="144"/>
      <c r="B196" s="144"/>
      <c r="C196" s="144">
        <v>352</v>
      </c>
      <c r="D196" s="144"/>
      <c r="E196" s="145"/>
      <c r="F196" s="149" t="s">
        <v>232</v>
      </c>
      <c r="G196" s="138">
        <f>G197</f>
        <v>6500</v>
      </c>
      <c r="H196" s="138">
        <f>H197</f>
        <v>852.47</v>
      </c>
      <c r="I196" s="250">
        <f t="shared" si="6"/>
        <v>0.13114923076923077</v>
      </c>
      <c r="J196" s="138">
        <f>J197</f>
        <v>4993.45</v>
      </c>
    </row>
    <row r="197" spans="1:206" ht="22.5" x14ac:dyDescent="0.2">
      <c r="A197" s="144"/>
      <c r="B197" s="144"/>
      <c r="C197" s="144"/>
      <c r="D197" s="144">
        <v>3523</v>
      </c>
      <c r="E197" s="145"/>
      <c r="F197" s="149" t="s">
        <v>372</v>
      </c>
      <c r="G197" s="138">
        <f>SUM(G198:G201)</f>
        <v>6500</v>
      </c>
      <c r="H197" s="138">
        <f>SUM(H198:H201)</f>
        <v>852.47</v>
      </c>
      <c r="I197" s="250">
        <f t="shared" si="6"/>
        <v>0.13114923076923077</v>
      </c>
      <c r="J197" s="138">
        <f>SUM(J198:J201)</f>
        <v>4993.45</v>
      </c>
    </row>
    <row r="198" spans="1:206" ht="18" customHeight="1" x14ac:dyDescent="0.2">
      <c r="A198" s="146"/>
      <c r="B198" s="146"/>
      <c r="C198" s="146"/>
      <c r="D198" s="146"/>
      <c r="E198" s="147">
        <v>352311</v>
      </c>
      <c r="F198" s="155" t="s">
        <v>494</v>
      </c>
      <c r="G198" s="148">
        <f>'[1]IZVRŠENJE PRORAČUNA 2024.'!H261</f>
        <v>1500</v>
      </c>
      <c r="H198" s="148">
        <f>'[1]IZVRŠENJE PRORAČUNA 2024.'!I261</f>
        <v>852.47</v>
      </c>
      <c r="I198" s="253">
        <f t="shared" si="6"/>
        <v>0.56831333333333334</v>
      </c>
      <c r="J198" s="148">
        <v>-6.5499999999999545</v>
      </c>
    </row>
    <row r="199" spans="1:206" x14ac:dyDescent="0.2">
      <c r="A199" s="146"/>
      <c r="B199" s="146"/>
      <c r="C199" s="146"/>
      <c r="D199" s="146"/>
      <c r="E199" s="147">
        <v>352312</v>
      </c>
      <c r="F199" s="147" t="s">
        <v>234</v>
      </c>
      <c r="G199" s="148">
        <f>'[1]IZVRŠENJE PRORAČUNA 2024.'!H262</f>
        <v>0</v>
      </c>
      <c r="H199" s="148">
        <f>'[1]IZVRŠENJE PRORAČUNA 2024.'!I262</f>
        <v>0</v>
      </c>
      <c r="I199" s="253" t="e">
        <f t="shared" si="6"/>
        <v>#DIV/0!</v>
      </c>
      <c r="J199" s="148">
        <v>0</v>
      </c>
    </row>
    <row r="200" spans="1:206" x14ac:dyDescent="0.2">
      <c r="A200" s="146"/>
      <c r="B200" s="146"/>
      <c r="C200" s="146"/>
      <c r="D200" s="146"/>
      <c r="E200" s="147">
        <v>352313</v>
      </c>
      <c r="F200" s="147" t="s">
        <v>235</v>
      </c>
      <c r="G200" s="148">
        <f>'[1]IZVRŠENJE PRORAČUNA 2024.'!H263</f>
        <v>5000</v>
      </c>
      <c r="H200" s="148">
        <f>'[1]IZVRŠENJE PRORAČUNA 2024.'!I263</f>
        <v>0</v>
      </c>
      <c r="I200" s="253">
        <f t="shared" si="6"/>
        <v>0</v>
      </c>
      <c r="J200" s="148">
        <f>G200-H200</f>
        <v>5000</v>
      </c>
    </row>
    <row r="201" spans="1:206" x14ac:dyDescent="0.2">
      <c r="A201" s="146"/>
      <c r="B201" s="146"/>
      <c r="C201" s="146"/>
      <c r="D201" s="146"/>
      <c r="E201" s="147">
        <v>352314</v>
      </c>
      <c r="F201" s="147" t="s">
        <v>236</v>
      </c>
      <c r="G201" s="148">
        <f>'[1]IZVRŠENJE PRORAČUNA 2024.'!H264</f>
        <v>0</v>
      </c>
      <c r="H201" s="148">
        <f>'[1]IZVRŠENJE PRORAČUNA 2024.'!I264</f>
        <v>0</v>
      </c>
      <c r="I201" s="253" t="e">
        <f t="shared" si="6"/>
        <v>#DIV/0!</v>
      </c>
      <c r="J201" s="148">
        <v>0</v>
      </c>
    </row>
    <row r="202" spans="1:206" x14ac:dyDescent="0.2">
      <c r="A202" s="146"/>
      <c r="B202" s="144">
        <v>38</v>
      </c>
      <c r="C202" s="146"/>
      <c r="D202" s="146"/>
      <c r="E202" s="147"/>
      <c r="F202" s="145" t="s">
        <v>266</v>
      </c>
      <c r="G202" s="138">
        <f t="shared" ref="G202:H204" si="7">G203</f>
        <v>0</v>
      </c>
      <c r="H202" s="138">
        <f t="shared" si="7"/>
        <v>0</v>
      </c>
      <c r="I202" s="253" t="e">
        <f t="shared" si="6"/>
        <v>#DIV/0!</v>
      </c>
      <c r="J202" s="138">
        <f>J203</f>
        <v>0</v>
      </c>
    </row>
    <row r="203" spans="1:206" x14ac:dyDescent="0.2">
      <c r="A203" s="146"/>
      <c r="B203" s="146"/>
      <c r="C203" s="144">
        <v>383</v>
      </c>
      <c r="D203" s="146"/>
      <c r="E203" s="147"/>
      <c r="F203" s="145" t="s">
        <v>373</v>
      </c>
      <c r="G203" s="138">
        <f t="shared" si="7"/>
        <v>0</v>
      </c>
      <c r="H203" s="138">
        <f t="shared" si="7"/>
        <v>0</v>
      </c>
      <c r="I203" s="250" t="e">
        <f t="shared" si="6"/>
        <v>#DIV/0!</v>
      </c>
      <c r="J203" s="138">
        <f>G203-H203</f>
        <v>0</v>
      </c>
    </row>
    <row r="204" spans="1:206" x14ac:dyDescent="0.2">
      <c r="A204" s="146"/>
      <c r="B204" s="146"/>
      <c r="C204" s="146"/>
      <c r="D204" s="144">
        <v>3831</v>
      </c>
      <c r="E204" s="147"/>
      <c r="F204" s="145" t="s">
        <v>374</v>
      </c>
      <c r="G204" s="138">
        <f t="shared" si="7"/>
        <v>0</v>
      </c>
      <c r="H204" s="138">
        <f t="shared" si="7"/>
        <v>0</v>
      </c>
      <c r="I204" s="250" t="e">
        <f t="shared" si="6"/>
        <v>#DIV/0!</v>
      </c>
      <c r="J204" s="138">
        <f>G204-H204</f>
        <v>0</v>
      </c>
    </row>
    <row r="205" spans="1:206" ht="6.75" customHeight="1" x14ac:dyDescent="0.2">
      <c r="A205" s="146"/>
      <c r="B205" s="146"/>
      <c r="C205" s="146"/>
      <c r="D205" s="146"/>
      <c r="E205" s="147"/>
      <c r="F205" s="147"/>
      <c r="G205" s="148"/>
      <c r="H205" s="148"/>
      <c r="I205" s="253"/>
      <c r="J205" s="148"/>
    </row>
    <row r="206" spans="1:206" x14ac:dyDescent="0.2">
      <c r="A206" s="240" t="s">
        <v>375</v>
      </c>
      <c r="B206" s="240"/>
      <c r="C206" s="240"/>
      <c r="D206" s="240"/>
      <c r="E206" s="240"/>
      <c r="F206" s="240"/>
      <c r="G206" s="140">
        <f>G207+G217+G226</f>
        <v>41750</v>
      </c>
      <c r="H206" s="140">
        <f>H207+H217+H226</f>
        <v>20820.879999999997</v>
      </c>
      <c r="I206" s="251">
        <f t="shared" si="6"/>
        <v>0.49870371257485024</v>
      </c>
      <c r="J206" s="140">
        <f>J207+J217+J226</f>
        <v>2462.2800000000007</v>
      </c>
      <c r="GD206" s="156"/>
      <c r="GE206" s="156"/>
      <c r="GF206" s="156"/>
      <c r="GG206" s="156"/>
      <c r="GH206" s="156"/>
      <c r="GI206" s="156"/>
      <c r="GJ206" s="156"/>
      <c r="GK206" s="156"/>
      <c r="GL206" s="156"/>
      <c r="GM206" s="156"/>
      <c r="GN206" s="156"/>
      <c r="GO206" s="156"/>
      <c r="GP206" s="156"/>
      <c r="GQ206" s="156"/>
      <c r="GR206" s="156"/>
      <c r="GS206" s="156"/>
      <c r="GT206" s="156"/>
      <c r="GU206" s="156"/>
      <c r="GV206" s="156"/>
      <c r="GW206" s="156"/>
      <c r="GX206" s="156"/>
    </row>
    <row r="207" spans="1:206" x14ac:dyDescent="0.2">
      <c r="A207" s="238" t="s">
        <v>376</v>
      </c>
      <c r="B207" s="238"/>
      <c r="C207" s="238"/>
      <c r="D207" s="238"/>
      <c r="E207" s="238"/>
      <c r="F207" s="238"/>
      <c r="G207" s="142">
        <f t="shared" ref="G207:H209" si="8">G208</f>
        <v>15250</v>
      </c>
      <c r="H207" s="142">
        <f t="shared" si="8"/>
        <v>14102.48</v>
      </c>
      <c r="I207" s="252">
        <f t="shared" si="6"/>
        <v>0.92475278688524587</v>
      </c>
      <c r="J207" s="142">
        <f>J208</f>
        <v>-783.98999999999944</v>
      </c>
      <c r="GD207" s="153"/>
      <c r="GE207" s="153"/>
      <c r="GF207" s="153"/>
      <c r="GG207" s="153"/>
      <c r="GH207" s="153"/>
      <c r="GI207" s="153"/>
      <c r="GJ207" s="153"/>
      <c r="GK207" s="153"/>
      <c r="GL207" s="153"/>
      <c r="GM207" s="153"/>
      <c r="GN207" s="153"/>
      <c r="GO207" s="153"/>
      <c r="GP207" s="153"/>
      <c r="GQ207" s="153"/>
      <c r="GR207" s="153"/>
      <c r="GS207" s="153"/>
      <c r="GT207" s="153"/>
      <c r="GU207" s="153"/>
      <c r="GV207" s="153"/>
      <c r="GW207" s="153"/>
      <c r="GX207" s="153"/>
    </row>
    <row r="208" spans="1:206" x14ac:dyDescent="0.2">
      <c r="A208" s="144">
        <v>3</v>
      </c>
      <c r="B208" s="144"/>
      <c r="C208" s="144"/>
      <c r="D208" s="144"/>
      <c r="E208" s="145"/>
      <c r="F208" s="145" t="s">
        <v>15</v>
      </c>
      <c r="G208" s="138">
        <f t="shared" si="8"/>
        <v>15250</v>
      </c>
      <c r="H208" s="138">
        <f t="shared" si="8"/>
        <v>14102.48</v>
      </c>
      <c r="I208" s="250">
        <f t="shared" si="6"/>
        <v>0.92475278688524587</v>
      </c>
      <c r="J208" s="138">
        <f>J209</f>
        <v>-783.98999999999944</v>
      </c>
    </row>
    <row r="209" spans="1:206" x14ac:dyDescent="0.2">
      <c r="A209" s="144"/>
      <c r="B209" s="144">
        <v>32</v>
      </c>
      <c r="C209" s="144"/>
      <c r="D209" s="144"/>
      <c r="E209" s="145"/>
      <c r="F209" s="145" t="s">
        <v>24</v>
      </c>
      <c r="G209" s="138">
        <f t="shared" si="8"/>
        <v>15250</v>
      </c>
      <c r="H209" s="138">
        <f t="shared" si="8"/>
        <v>14102.48</v>
      </c>
      <c r="I209" s="250">
        <f t="shared" si="6"/>
        <v>0.92475278688524587</v>
      </c>
      <c r="J209" s="138">
        <f>J210</f>
        <v>-783.98999999999944</v>
      </c>
    </row>
    <row r="210" spans="1:206" x14ac:dyDescent="0.2">
      <c r="A210" s="144"/>
      <c r="B210" s="144"/>
      <c r="C210" s="144">
        <v>323</v>
      </c>
      <c r="D210" s="144"/>
      <c r="E210" s="145"/>
      <c r="F210" s="145" t="s">
        <v>85</v>
      </c>
      <c r="G210" s="138">
        <f>G213+G211</f>
        <v>15250</v>
      </c>
      <c r="H210" s="138">
        <f>H213+H211</f>
        <v>14102.48</v>
      </c>
      <c r="I210" s="250">
        <f t="shared" si="6"/>
        <v>0.92475278688524587</v>
      </c>
      <c r="J210" s="138">
        <f>J213+J211</f>
        <v>-783.98999999999944</v>
      </c>
    </row>
    <row r="211" spans="1:206" x14ac:dyDescent="0.2">
      <c r="A211" s="144"/>
      <c r="B211" s="144"/>
      <c r="C211" s="144"/>
      <c r="D211" s="144">
        <v>3233</v>
      </c>
      <c r="E211" s="145"/>
      <c r="F211" s="145" t="s">
        <v>86</v>
      </c>
      <c r="G211" s="138">
        <f>SUM(G212)</f>
        <v>5500</v>
      </c>
      <c r="H211" s="138">
        <f>SUM(H212)</f>
        <v>10011.379999999999</v>
      </c>
      <c r="I211" s="250">
        <f t="shared" si="6"/>
        <v>1.8202509090909089</v>
      </c>
      <c r="J211" s="138">
        <f>SUM(J212)</f>
        <v>5.5900000000001455</v>
      </c>
    </row>
    <row r="212" spans="1:206" x14ac:dyDescent="0.2">
      <c r="A212" s="146"/>
      <c r="B212" s="146"/>
      <c r="C212" s="146"/>
      <c r="D212" s="146"/>
      <c r="E212" s="147">
        <v>323321</v>
      </c>
      <c r="F212" s="147" t="s">
        <v>188</v>
      </c>
      <c r="G212" s="148">
        <f>'[1]IZVRŠENJE PRORAČUNA 2024.'!H192</f>
        <v>5500</v>
      </c>
      <c r="H212" s="148">
        <f>'[1]IZVRŠENJE PRORAČUNA 2024.'!I192</f>
        <v>10011.379999999999</v>
      </c>
      <c r="I212" s="253">
        <f t="shared" si="6"/>
        <v>1.8202509090909089</v>
      </c>
      <c r="J212" s="148">
        <v>5.5900000000001455</v>
      </c>
    </row>
    <row r="213" spans="1:206" x14ac:dyDescent="0.2">
      <c r="A213" s="144"/>
      <c r="B213" s="144"/>
      <c r="C213" s="144"/>
      <c r="D213" s="144">
        <v>3234</v>
      </c>
      <c r="E213" s="145"/>
      <c r="F213" s="145" t="s">
        <v>189</v>
      </c>
      <c r="G213" s="138">
        <f>SUM(G214:G216)</f>
        <v>9750</v>
      </c>
      <c r="H213" s="138">
        <f>SUM(H214:H216)</f>
        <v>4091.1</v>
      </c>
      <c r="I213" s="250">
        <f t="shared" si="6"/>
        <v>0.41959999999999997</v>
      </c>
      <c r="J213" s="138">
        <f>J215+J216+J214</f>
        <v>-789.57999999999959</v>
      </c>
    </row>
    <row r="214" spans="1:206" x14ac:dyDescent="0.2">
      <c r="A214" s="144"/>
      <c r="B214" s="144"/>
      <c r="C214" s="144"/>
      <c r="D214" s="144"/>
      <c r="E214" s="147">
        <v>323422</v>
      </c>
      <c r="F214" s="147" t="s">
        <v>193</v>
      </c>
      <c r="G214" s="148">
        <f>'[1]IZVRŠENJE PRORAČUNA 2024.'!H197</f>
        <v>350</v>
      </c>
      <c r="H214" s="148">
        <f>'[1]IZVRŠENJE PRORAČUNA 2024.'!I197</f>
        <v>111.6</v>
      </c>
      <c r="I214" s="253">
        <f>H214/G214</f>
        <v>0.31885714285714284</v>
      </c>
      <c r="J214" s="148">
        <f>G214-H214</f>
        <v>238.4</v>
      </c>
    </row>
    <row r="215" spans="1:206" x14ac:dyDescent="0.2">
      <c r="A215" s="146"/>
      <c r="B215" s="146"/>
      <c r="C215" s="146"/>
      <c r="D215" s="146"/>
      <c r="E215" s="147">
        <v>323491</v>
      </c>
      <c r="F215" s="147" t="s">
        <v>196</v>
      </c>
      <c r="G215" s="148">
        <f>'[1]IZVRŠENJE PRORAČUNA 2024.'!H200</f>
        <v>400</v>
      </c>
      <c r="H215" s="148">
        <f>'[1]IZVRŠENJE PRORAČUNA 2024.'!I200</f>
        <v>192</v>
      </c>
      <c r="I215" s="253">
        <f t="shared" si="6"/>
        <v>0.48</v>
      </c>
      <c r="J215" s="148">
        <v>16</v>
      </c>
    </row>
    <row r="216" spans="1:206" x14ac:dyDescent="0.2">
      <c r="A216" s="146"/>
      <c r="B216" s="146"/>
      <c r="C216" s="146"/>
      <c r="D216" s="146"/>
      <c r="E216" s="147">
        <v>323492</v>
      </c>
      <c r="F216" s="147" t="s">
        <v>197</v>
      </c>
      <c r="G216" s="148">
        <f>'[1]IZVRŠENJE PRORAČUNA 2024.'!H201</f>
        <v>9000</v>
      </c>
      <c r="H216" s="148">
        <f>'[1]IZVRŠENJE PRORAČUNA 2024.'!I201</f>
        <v>3787.5</v>
      </c>
      <c r="I216" s="253">
        <f t="shared" si="6"/>
        <v>0.42083333333333334</v>
      </c>
      <c r="J216" s="148">
        <v>-1043.9799999999996</v>
      </c>
    </row>
    <row r="217" spans="1:206" x14ac:dyDescent="0.2">
      <c r="A217" s="238" t="s">
        <v>377</v>
      </c>
      <c r="B217" s="238"/>
      <c r="C217" s="238"/>
      <c r="D217" s="238"/>
      <c r="E217" s="238"/>
      <c r="F217" s="238"/>
      <c r="G217" s="142">
        <f t="shared" ref="G217:H220" si="9">G218</f>
        <v>13500</v>
      </c>
      <c r="H217" s="142">
        <f t="shared" si="9"/>
        <v>5770.65</v>
      </c>
      <c r="I217" s="252">
        <f t="shared" si="6"/>
        <v>0.42745555555555553</v>
      </c>
      <c r="J217" s="142">
        <f>J218</f>
        <v>2653.36</v>
      </c>
      <c r="GD217" s="153"/>
      <c r="GE217" s="153"/>
      <c r="GF217" s="153"/>
      <c r="GG217" s="153"/>
      <c r="GH217" s="153"/>
      <c r="GI217" s="153"/>
      <c r="GJ217" s="153"/>
      <c r="GK217" s="153"/>
      <c r="GL217" s="153"/>
      <c r="GM217" s="153"/>
      <c r="GN217" s="153"/>
      <c r="GO217" s="153"/>
      <c r="GP217" s="153"/>
      <c r="GQ217" s="153"/>
      <c r="GR217" s="153"/>
      <c r="GS217" s="153"/>
      <c r="GT217" s="153"/>
      <c r="GU217" s="153"/>
      <c r="GV217" s="153"/>
      <c r="GW217" s="153"/>
      <c r="GX217" s="153"/>
    </row>
    <row r="218" spans="1:206" x14ac:dyDescent="0.2">
      <c r="A218" s="144">
        <v>3</v>
      </c>
      <c r="B218" s="144"/>
      <c r="C218" s="144"/>
      <c r="D218" s="144"/>
      <c r="E218" s="145"/>
      <c r="F218" s="145" t="s">
        <v>16</v>
      </c>
      <c r="G218" s="138">
        <f t="shared" si="9"/>
        <v>13500</v>
      </c>
      <c r="H218" s="138">
        <f t="shared" si="9"/>
        <v>5770.65</v>
      </c>
      <c r="I218" s="250">
        <f t="shared" si="6"/>
        <v>0.42745555555555553</v>
      </c>
      <c r="J218" s="138">
        <f>J219</f>
        <v>2653.36</v>
      </c>
    </row>
    <row r="219" spans="1:206" x14ac:dyDescent="0.2">
      <c r="A219" s="144"/>
      <c r="B219" s="144">
        <v>32</v>
      </c>
      <c r="C219" s="144"/>
      <c r="D219" s="144"/>
      <c r="E219" s="145"/>
      <c r="F219" s="145" t="s">
        <v>24</v>
      </c>
      <c r="G219" s="138">
        <f t="shared" si="9"/>
        <v>13500</v>
      </c>
      <c r="H219" s="138">
        <f t="shared" si="9"/>
        <v>5770.65</v>
      </c>
      <c r="I219" s="250">
        <f t="shared" si="6"/>
        <v>0.42745555555555553</v>
      </c>
      <c r="J219" s="138">
        <f>J220</f>
        <v>2653.36</v>
      </c>
    </row>
    <row r="220" spans="1:206" x14ac:dyDescent="0.2">
      <c r="A220" s="144"/>
      <c r="B220" s="144"/>
      <c r="C220" s="144">
        <v>323</v>
      </c>
      <c r="D220" s="144"/>
      <c r="E220" s="145"/>
      <c r="F220" s="145" t="s">
        <v>85</v>
      </c>
      <c r="G220" s="138">
        <f t="shared" si="9"/>
        <v>13500</v>
      </c>
      <c r="H220" s="138">
        <f t="shared" si="9"/>
        <v>5770.65</v>
      </c>
      <c r="I220" s="250">
        <f t="shared" si="6"/>
        <v>0.42745555555555553</v>
      </c>
      <c r="J220" s="138">
        <f>J221</f>
        <v>2653.36</v>
      </c>
    </row>
    <row r="221" spans="1:206" x14ac:dyDescent="0.2">
      <c r="A221" s="144"/>
      <c r="B221" s="144"/>
      <c r="C221" s="144"/>
      <c r="D221" s="144">
        <v>3236</v>
      </c>
      <c r="E221" s="145"/>
      <c r="F221" s="145" t="s">
        <v>199</v>
      </c>
      <c r="G221" s="138">
        <f>SUM(G222:G225)</f>
        <v>13500</v>
      </c>
      <c r="H221" s="138">
        <f>SUM(H222:H225)</f>
        <v>5770.65</v>
      </c>
      <c r="I221" s="250">
        <f t="shared" si="6"/>
        <v>0.42745555555555553</v>
      </c>
      <c r="J221" s="138">
        <f>SUM(J222:J225)</f>
        <v>2653.36</v>
      </c>
    </row>
    <row r="222" spans="1:206" x14ac:dyDescent="0.2">
      <c r="A222" s="146"/>
      <c r="B222" s="146"/>
      <c r="C222" s="146"/>
      <c r="D222" s="146"/>
      <c r="E222" s="147">
        <v>323620</v>
      </c>
      <c r="F222" s="147" t="s">
        <v>200</v>
      </c>
      <c r="G222" s="148">
        <f>'[1]IZVRŠENJE PRORAČUNA 2024.'!H204</f>
        <v>2400</v>
      </c>
      <c r="H222" s="148">
        <f>'[1]IZVRŠENJE PRORAČUNA 2024.'!I204</f>
        <v>1025.4000000000001</v>
      </c>
      <c r="I222" s="253">
        <f t="shared" si="6"/>
        <v>0.42725000000000002</v>
      </c>
      <c r="J222" s="148">
        <v>49.199999999999818</v>
      </c>
    </row>
    <row r="223" spans="1:206" x14ac:dyDescent="0.2">
      <c r="A223" s="146"/>
      <c r="B223" s="146"/>
      <c r="C223" s="146"/>
      <c r="D223" s="146"/>
      <c r="E223" s="147">
        <v>323621</v>
      </c>
      <c r="F223" s="147" t="s">
        <v>201</v>
      </c>
      <c r="G223" s="148">
        <f>'[1]IZVRŠENJE PRORAČUNA 2024.'!H205</f>
        <v>7500</v>
      </c>
      <c r="H223" s="148">
        <f>'[1]IZVRŠENJE PRORAČUNA 2024.'!I205</f>
        <v>3528.35</v>
      </c>
      <c r="I223" s="253">
        <f t="shared" si="6"/>
        <v>0.47044666666666668</v>
      </c>
      <c r="J223" s="148">
        <v>21.0600000000004</v>
      </c>
    </row>
    <row r="224" spans="1:206" x14ac:dyDescent="0.2">
      <c r="A224" s="146"/>
      <c r="B224" s="146"/>
      <c r="C224" s="146"/>
      <c r="D224" s="146"/>
      <c r="E224" s="147">
        <v>323622</v>
      </c>
      <c r="F224" s="147" t="s">
        <v>202</v>
      </c>
      <c r="G224" s="148">
        <f>'[1]IZVRŠENJE PRORAČUNA 2024.'!H206</f>
        <v>3100</v>
      </c>
      <c r="H224" s="148">
        <f>'[1]IZVRŠENJE PRORAČUNA 2024.'!I206</f>
        <v>1216.9000000000001</v>
      </c>
      <c r="I224" s="253">
        <f>H224/G224</f>
        <v>0.3925483870967742</v>
      </c>
      <c r="J224" s="148">
        <f>G224-H224</f>
        <v>1883.1</v>
      </c>
    </row>
    <row r="225" spans="1:206" x14ac:dyDescent="0.2">
      <c r="A225" s="146"/>
      <c r="B225" s="146"/>
      <c r="C225" s="146"/>
      <c r="D225" s="146"/>
      <c r="E225" s="147">
        <v>323630</v>
      </c>
      <c r="F225" s="154" t="s">
        <v>495</v>
      </c>
      <c r="G225" s="148">
        <f>'[1]IZVRŠENJE PRORAČUNA 2024.'!H207</f>
        <v>500</v>
      </c>
      <c r="H225" s="148">
        <f>'[1]IZVRŠENJE PRORAČUNA 2024.'!I207</f>
        <v>0</v>
      </c>
      <c r="I225" s="253">
        <f t="shared" si="6"/>
        <v>0</v>
      </c>
      <c r="J225" s="148">
        <v>700</v>
      </c>
    </row>
    <row r="226" spans="1:206" x14ac:dyDescent="0.2">
      <c r="A226" s="238" t="s">
        <v>378</v>
      </c>
      <c r="B226" s="238"/>
      <c r="C226" s="238"/>
      <c r="D226" s="238"/>
      <c r="E226" s="238"/>
      <c r="F226" s="238"/>
      <c r="G226" s="142">
        <f t="shared" ref="G226:H229" si="10">G227</f>
        <v>13000</v>
      </c>
      <c r="H226" s="142">
        <f t="shared" si="10"/>
        <v>947.75</v>
      </c>
      <c r="I226" s="252">
        <f>H226/G226</f>
        <v>7.2903846153846152E-2</v>
      </c>
      <c r="J226" s="142">
        <f>J227</f>
        <v>592.90999999999985</v>
      </c>
      <c r="GD226" s="153"/>
      <c r="GE226" s="153"/>
      <c r="GF226" s="153"/>
      <c r="GG226" s="153"/>
      <c r="GH226" s="153"/>
      <c r="GI226" s="153"/>
      <c r="GJ226" s="153"/>
      <c r="GK226" s="153"/>
      <c r="GL226" s="153"/>
      <c r="GM226" s="153"/>
      <c r="GN226" s="153"/>
      <c r="GO226" s="153"/>
      <c r="GP226" s="153"/>
      <c r="GQ226" s="153"/>
      <c r="GR226" s="153"/>
      <c r="GS226" s="153"/>
      <c r="GT226" s="153"/>
      <c r="GU226" s="153"/>
      <c r="GV226" s="153"/>
      <c r="GW226" s="153"/>
      <c r="GX226" s="153"/>
    </row>
    <row r="227" spans="1:206" x14ac:dyDescent="0.2">
      <c r="A227" s="146"/>
      <c r="B227" s="144">
        <v>36</v>
      </c>
      <c r="C227" s="146"/>
      <c r="D227" s="146"/>
      <c r="E227" s="147"/>
      <c r="F227" s="149" t="s">
        <v>231</v>
      </c>
      <c r="G227" s="138">
        <f t="shared" si="10"/>
        <v>13000</v>
      </c>
      <c r="H227" s="138">
        <f t="shared" si="10"/>
        <v>947.75</v>
      </c>
      <c r="I227" s="250">
        <f>H227/G227</f>
        <v>7.2903846153846152E-2</v>
      </c>
      <c r="J227" s="138">
        <f>J228</f>
        <v>592.90999999999985</v>
      </c>
    </row>
    <row r="228" spans="1:206" x14ac:dyDescent="0.2">
      <c r="A228" s="146"/>
      <c r="B228" s="146"/>
      <c r="C228" s="144">
        <v>363</v>
      </c>
      <c r="D228" s="146"/>
      <c r="E228" s="147"/>
      <c r="F228" s="149" t="s">
        <v>379</v>
      </c>
      <c r="G228" s="138">
        <f t="shared" si="10"/>
        <v>13000</v>
      </c>
      <c r="H228" s="138">
        <f t="shared" si="10"/>
        <v>947.75</v>
      </c>
      <c r="I228" s="250">
        <f>H228/G228</f>
        <v>7.2903846153846152E-2</v>
      </c>
      <c r="J228" s="138">
        <f>J229</f>
        <v>592.90999999999985</v>
      </c>
    </row>
    <row r="229" spans="1:206" x14ac:dyDescent="0.2">
      <c r="A229" s="146"/>
      <c r="B229" s="146"/>
      <c r="C229" s="146"/>
      <c r="D229" s="144">
        <v>3632</v>
      </c>
      <c r="E229" s="147"/>
      <c r="F229" s="149" t="s">
        <v>250</v>
      </c>
      <c r="G229" s="138">
        <f t="shared" si="10"/>
        <v>13000</v>
      </c>
      <c r="H229" s="138">
        <f t="shared" si="10"/>
        <v>947.75</v>
      </c>
      <c r="I229" s="250">
        <f>H229/G229</f>
        <v>7.2903846153846152E-2</v>
      </c>
      <c r="J229" s="138">
        <f>J230</f>
        <v>592.90999999999985</v>
      </c>
    </row>
    <row r="230" spans="1:206" x14ac:dyDescent="0.2">
      <c r="A230" s="146"/>
      <c r="B230" s="146"/>
      <c r="C230" s="146"/>
      <c r="D230" s="146"/>
      <c r="E230" s="147">
        <v>363240</v>
      </c>
      <c r="F230" s="154" t="s">
        <v>380</v>
      </c>
      <c r="G230" s="148">
        <f>'[1]IZVRŠENJE PRORAČUNA 2024.'!H287</f>
        <v>13000</v>
      </c>
      <c r="H230" s="148">
        <f>'[1]IZVRŠENJE PRORAČUNA 2024.'!I287</f>
        <v>947.75</v>
      </c>
      <c r="I230" s="253">
        <f>H230/G230</f>
        <v>7.2903846153846152E-2</v>
      </c>
      <c r="J230" s="148">
        <v>592.90999999999985</v>
      </c>
    </row>
    <row r="231" spans="1:206" x14ac:dyDescent="0.2">
      <c r="A231" s="240" t="s">
        <v>381</v>
      </c>
      <c r="B231" s="240"/>
      <c r="C231" s="240"/>
      <c r="D231" s="240"/>
      <c r="E231" s="240"/>
      <c r="F231" s="240"/>
      <c r="G231" s="140">
        <f>G232+G244+G260+G271+G285</f>
        <v>251900</v>
      </c>
      <c r="H231" s="140">
        <f>H232+H244+H260+H271+H285</f>
        <v>38473.08</v>
      </c>
      <c r="I231" s="251">
        <f t="shared" si="6"/>
        <v>0.15273156014291386</v>
      </c>
      <c r="J231" s="140">
        <f>J232+J244+J260+J271+J285</f>
        <v>101645.24</v>
      </c>
      <c r="GD231" s="156"/>
      <c r="GE231" s="156"/>
      <c r="GF231" s="156"/>
      <c r="GG231" s="156"/>
      <c r="GH231" s="156"/>
      <c r="GI231" s="156"/>
      <c r="GJ231" s="156"/>
      <c r="GK231" s="156"/>
      <c r="GL231" s="156"/>
      <c r="GM231" s="156"/>
      <c r="GN231" s="156"/>
      <c r="GO231" s="156"/>
      <c r="GP231" s="156"/>
      <c r="GQ231" s="156"/>
      <c r="GR231" s="156"/>
      <c r="GS231" s="156"/>
      <c r="GT231" s="156"/>
      <c r="GU231" s="156"/>
      <c r="GV231" s="156"/>
      <c r="GW231" s="156"/>
      <c r="GX231" s="156"/>
    </row>
    <row r="232" spans="1:206" x14ac:dyDescent="0.2">
      <c r="A232" s="238" t="s">
        <v>382</v>
      </c>
      <c r="B232" s="238"/>
      <c r="C232" s="238"/>
      <c r="D232" s="238"/>
      <c r="E232" s="238"/>
      <c r="F232" s="238"/>
      <c r="G232" s="142">
        <f>G233+G239</f>
        <v>51200</v>
      </c>
      <c r="H232" s="142">
        <f>H233+H239</f>
        <v>8376.84</v>
      </c>
      <c r="I232" s="252">
        <f t="shared" si="6"/>
        <v>0.16361015625</v>
      </c>
      <c r="J232" s="142">
        <f>J233+J239</f>
        <v>28998.739999999998</v>
      </c>
      <c r="GD232" s="153"/>
      <c r="GE232" s="153"/>
      <c r="GF232" s="153"/>
      <c r="GG232" s="153"/>
      <c r="GH232" s="153"/>
      <c r="GI232" s="153"/>
      <c r="GJ232" s="153"/>
      <c r="GK232" s="153"/>
      <c r="GL232" s="153"/>
      <c r="GM232" s="153"/>
      <c r="GN232" s="153"/>
      <c r="GO232" s="153"/>
      <c r="GP232" s="153"/>
      <c r="GQ232" s="153"/>
      <c r="GR232" s="153"/>
      <c r="GS232" s="153"/>
      <c r="GT232" s="153"/>
      <c r="GU232" s="153"/>
      <c r="GV232" s="153"/>
      <c r="GW232" s="153"/>
      <c r="GX232" s="153"/>
    </row>
    <row r="233" spans="1:206" x14ac:dyDescent="0.2">
      <c r="A233" s="144">
        <v>3</v>
      </c>
      <c r="B233" s="144"/>
      <c r="C233" s="144"/>
      <c r="D233" s="144"/>
      <c r="E233" s="145"/>
      <c r="F233" s="145" t="s">
        <v>15</v>
      </c>
      <c r="G233" s="138">
        <f t="shared" ref="G233:H235" si="11">G234</f>
        <v>26300</v>
      </c>
      <c r="H233" s="138">
        <f t="shared" si="11"/>
        <v>8376.84</v>
      </c>
      <c r="I233" s="250">
        <f t="shared" si="6"/>
        <v>0.31851102661596958</v>
      </c>
      <c r="J233" s="138">
        <f>J234</f>
        <v>4098.74</v>
      </c>
    </row>
    <row r="234" spans="1:206" x14ac:dyDescent="0.2">
      <c r="A234" s="144"/>
      <c r="B234" s="144">
        <v>32</v>
      </c>
      <c r="C234" s="144"/>
      <c r="D234" s="144"/>
      <c r="E234" s="145"/>
      <c r="F234" s="145" t="s">
        <v>24</v>
      </c>
      <c r="G234" s="138">
        <f t="shared" si="11"/>
        <v>26300</v>
      </c>
      <c r="H234" s="138">
        <f t="shared" si="11"/>
        <v>8376.84</v>
      </c>
      <c r="I234" s="250">
        <f t="shared" si="6"/>
        <v>0.31851102661596958</v>
      </c>
      <c r="J234" s="138">
        <f>J235</f>
        <v>4098.74</v>
      </c>
    </row>
    <row r="235" spans="1:206" x14ac:dyDescent="0.2">
      <c r="A235" s="144"/>
      <c r="B235" s="144"/>
      <c r="C235" s="144">
        <v>322</v>
      </c>
      <c r="D235" s="144"/>
      <c r="E235" s="145"/>
      <c r="F235" s="145" t="s">
        <v>83</v>
      </c>
      <c r="G235" s="138">
        <f t="shared" si="11"/>
        <v>26300</v>
      </c>
      <c r="H235" s="138">
        <f t="shared" si="11"/>
        <v>8376.84</v>
      </c>
      <c r="I235" s="250">
        <f t="shared" si="6"/>
        <v>0.31851102661596958</v>
      </c>
      <c r="J235" s="138">
        <f>J236</f>
        <v>4098.74</v>
      </c>
    </row>
    <row r="236" spans="1:206" x14ac:dyDescent="0.2">
      <c r="A236" s="144"/>
      <c r="B236" s="144"/>
      <c r="C236" s="144"/>
      <c r="D236" s="144">
        <v>3223</v>
      </c>
      <c r="E236" s="145"/>
      <c r="F236" s="145" t="s">
        <v>169</v>
      </c>
      <c r="G236" s="138">
        <f>SUM(G237:G238)</f>
        <v>26300</v>
      </c>
      <c r="H236" s="138">
        <f>SUM(H237:H238)</f>
        <v>8376.84</v>
      </c>
      <c r="I236" s="250">
        <f t="shared" si="6"/>
        <v>0.31851102661596958</v>
      </c>
      <c r="J236" s="138">
        <f>SUM(J237:J238)</f>
        <v>4098.74</v>
      </c>
    </row>
    <row r="237" spans="1:206" x14ac:dyDescent="0.2">
      <c r="A237" s="146"/>
      <c r="B237" s="146"/>
      <c r="C237" s="146"/>
      <c r="D237" s="146"/>
      <c r="E237" s="147">
        <v>322311</v>
      </c>
      <c r="F237" s="147" t="s">
        <v>171</v>
      </c>
      <c r="G237" s="148">
        <f>'[1]IZVRŠENJE PRORAČUNA 2024.'!H160</f>
        <v>21000</v>
      </c>
      <c r="H237" s="148">
        <f>'[1]IZVRŠENJE PRORAČUNA 2024.'!I160</f>
        <v>6176.84</v>
      </c>
      <c r="I237" s="253">
        <f t="shared" si="6"/>
        <v>0.29413523809523812</v>
      </c>
      <c r="J237" s="148">
        <v>4698.74</v>
      </c>
    </row>
    <row r="238" spans="1:206" x14ac:dyDescent="0.2">
      <c r="A238" s="146"/>
      <c r="B238" s="146"/>
      <c r="C238" s="146"/>
      <c r="D238" s="146"/>
      <c r="E238" s="147">
        <v>322312</v>
      </c>
      <c r="F238" s="147" t="s">
        <v>383</v>
      </c>
      <c r="G238" s="148">
        <f>'[1]IZVRŠENJE PRORAČUNA 2024.'!H161</f>
        <v>5300</v>
      </c>
      <c r="H238" s="148">
        <f>'[1]IZVRŠENJE PRORAČUNA 2024.'!I161</f>
        <v>2200</v>
      </c>
      <c r="I238" s="253">
        <f t="shared" si="6"/>
        <v>0.41509433962264153</v>
      </c>
      <c r="J238" s="148">
        <v>-600</v>
      </c>
    </row>
    <row r="239" spans="1:206" x14ac:dyDescent="0.2">
      <c r="A239" s="144">
        <v>4</v>
      </c>
      <c r="B239" s="144"/>
      <c r="C239" s="144"/>
      <c r="D239" s="144"/>
      <c r="E239" s="145"/>
      <c r="F239" s="149" t="s">
        <v>5</v>
      </c>
      <c r="G239" s="138">
        <f t="shared" ref="G239:H241" si="12">G240</f>
        <v>24900</v>
      </c>
      <c r="H239" s="138">
        <f t="shared" si="12"/>
        <v>0</v>
      </c>
      <c r="I239" s="250">
        <f t="shared" si="6"/>
        <v>0</v>
      </c>
      <c r="J239" s="138">
        <f>J240</f>
        <v>24900</v>
      </c>
    </row>
    <row r="240" spans="1:206" ht="22.5" x14ac:dyDescent="0.2">
      <c r="A240" s="144"/>
      <c r="B240" s="144">
        <v>42</v>
      </c>
      <c r="C240" s="144"/>
      <c r="D240" s="144"/>
      <c r="E240" s="145"/>
      <c r="F240" s="149" t="s">
        <v>318</v>
      </c>
      <c r="G240" s="138">
        <f t="shared" si="12"/>
        <v>24900</v>
      </c>
      <c r="H240" s="138">
        <f t="shared" si="12"/>
        <v>0</v>
      </c>
      <c r="I240" s="250">
        <f t="shared" si="6"/>
        <v>0</v>
      </c>
      <c r="J240" s="138">
        <f>J241</f>
        <v>24900</v>
      </c>
    </row>
    <row r="241" spans="1:206" x14ac:dyDescent="0.2">
      <c r="A241" s="144"/>
      <c r="B241" s="144"/>
      <c r="C241" s="144">
        <v>421</v>
      </c>
      <c r="D241" s="144"/>
      <c r="E241" s="145"/>
      <c r="F241" s="145" t="s">
        <v>284</v>
      </c>
      <c r="G241" s="138">
        <f t="shared" si="12"/>
        <v>24900</v>
      </c>
      <c r="H241" s="138">
        <f t="shared" si="12"/>
        <v>0</v>
      </c>
      <c r="I241" s="250">
        <f t="shared" si="6"/>
        <v>0</v>
      </c>
      <c r="J241" s="138">
        <f>J242</f>
        <v>24900</v>
      </c>
    </row>
    <row r="242" spans="1:206" x14ac:dyDescent="0.2">
      <c r="A242" s="144"/>
      <c r="B242" s="144"/>
      <c r="C242" s="144"/>
      <c r="D242" s="144">
        <v>4214</v>
      </c>
      <c r="E242" s="145"/>
      <c r="F242" s="145" t="s">
        <v>289</v>
      </c>
      <c r="G242" s="138">
        <f>SUM(G243:G243)</f>
        <v>24900</v>
      </c>
      <c r="H242" s="138">
        <f>SUM(H243:H243)</f>
        <v>0</v>
      </c>
      <c r="I242" s="250">
        <f t="shared" si="6"/>
        <v>0</v>
      </c>
      <c r="J242" s="138">
        <f>G242-H242</f>
        <v>24900</v>
      </c>
    </row>
    <row r="243" spans="1:206" x14ac:dyDescent="0.2">
      <c r="A243" s="146"/>
      <c r="B243" s="146"/>
      <c r="C243" s="146"/>
      <c r="D243" s="146"/>
      <c r="E243" s="147">
        <v>421411</v>
      </c>
      <c r="F243" s="147" t="s">
        <v>291</v>
      </c>
      <c r="G243" s="148">
        <f>'[1]IZVRŠENJE PRORAČUNA 2024.'!H346</f>
        <v>24900</v>
      </c>
      <c r="H243" s="148">
        <f>'[1]IZVRŠENJE PRORAČUNA 2024.'!I346</f>
        <v>0</v>
      </c>
      <c r="I243" s="253">
        <f t="shared" si="6"/>
        <v>0</v>
      </c>
      <c r="J243" s="148">
        <v>38</v>
      </c>
    </row>
    <row r="244" spans="1:206" x14ac:dyDescent="0.2">
      <c r="A244" s="238" t="s">
        <v>384</v>
      </c>
      <c r="B244" s="238"/>
      <c r="C244" s="238"/>
      <c r="D244" s="238"/>
      <c r="E244" s="238"/>
      <c r="F244" s="238"/>
      <c r="G244" s="142">
        <f>G245+G254</f>
        <v>108300</v>
      </c>
      <c r="H244" s="142">
        <f>H245+H254</f>
        <v>7677.73</v>
      </c>
      <c r="I244" s="252">
        <f t="shared" si="6"/>
        <v>7.0893167128347173E-2</v>
      </c>
      <c r="J244" s="142">
        <f>J245+J254</f>
        <v>37622.270000000004</v>
      </c>
      <c r="GD244" s="153"/>
      <c r="GE244" s="153"/>
      <c r="GF244" s="153"/>
      <c r="GG244" s="153"/>
      <c r="GH244" s="153"/>
      <c r="GI244" s="153"/>
      <c r="GJ244" s="153"/>
      <c r="GK244" s="153"/>
      <c r="GL244" s="153"/>
      <c r="GM244" s="153"/>
      <c r="GN244" s="153"/>
      <c r="GO244" s="153"/>
      <c r="GP244" s="153"/>
      <c r="GQ244" s="153"/>
      <c r="GR244" s="153"/>
      <c r="GS244" s="153"/>
      <c r="GT244" s="153"/>
      <c r="GU244" s="153"/>
      <c r="GV244" s="153"/>
      <c r="GW244" s="153"/>
      <c r="GX244" s="153"/>
    </row>
    <row r="245" spans="1:206" x14ac:dyDescent="0.2">
      <c r="A245" s="144">
        <v>3</v>
      </c>
      <c r="B245" s="144"/>
      <c r="C245" s="144"/>
      <c r="D245" s="144"/>
      <c r="E245" s="145"/>
      <c r="F245" s="145" t="s">
        <v>15</v>
      </c>
      <c r="G245" s="138">
        <f>G246</f>
        <v>25300</v>
      </c>
      <c r="H245" s="138">
        <f>H246</f>
        <v>7677.73</v>
      </c>
      <c r="I245" s="250">
        <f t="shared" si="6"/>
        <v>0.30346758893280629</v>
      </c>
      <c r="J245" s="138">
        <f>J246</f>
        <v>17622.27</v>
      </c>
    </row>
    <row r="246" spans="1:206" x14ac:dyDescent="0.2">
      <c r="A246" s="144"/>
      <c r="B246" s="144">
        <v>32</v>
      </c>
      <c r="C246" s="144"/>
      <c r="D246" s="144"/>
      <c r="E246" s="145"/>
      <c r="F246" s="145" t="s">
        <v>24</v>
      </c>
      <c r="G246" s="138">
        <f>G247</f>
        <v>25300</v>
      </c>
      <c r="H246" s="138">
        <f>H247</f>
        <v>7677.73</v>
      </c>
      <c r="I246" s="250">
        <f t="shared" si="6"/>
        <v>0.30346758893280629</v>
      </c>
      <c r="J246" s="138">
        <f>J247</f>
        <v>17622.27</v>
      </c>
    </row>
    <row r="247" spans="1:206" x14ac:dyDescent="0.2">
      <c r="A247" s="144"/>
      <c r="B247" s="144"/>
      <c r="C247" s="144">
        <v>323</v>
      </c>
      <c r="D247" s="144"/>
      <c r="E247" s="145"/>
      <c r="F247" s="145" t="s">
        <v>85</v>
      </c>
      <c r="G247" s="138">
        <f>G248+G251</f>
        <v>25300</v>
      </c>
      <c r="H247" s="138">
        <f>H248+H251</f>
        <v>7677.73</v>
      </c>
      <c r="I247" s="250">
        <f t="shared" si="6"/>
        <v>0.30346758893280629</v>
      </c>
      <c r="J247" s="138">
        <f>G247-H247</f>
        <v>17622.27</v>
      </c>
    </row>
    <row r="248" spans="1:206" x14ac:dyDescent="0.2">
      <c r="A248" s="144"/>
      <c r="B248" s="144"/>
      <c r="C248" s="144"/>
      <c r="D248" s="144">
        <v>3232</v>
      </c>
      <c r="E248" s="145"/>
      <c r="F248" s="145" t="s">
        <v>385</v>
      </c>
      <c r="G248" s="138">
        <f>SUM(G249:G250)</f>
        <v>13500</v>
      </c>
      <c r="H248" s="138">
        <f>SUM(H249:H250)</f>
        <v>4652.8099999999995</v>
      </c>
      <c r="I248" s="250">
        <f t="shared" si="6"/>
        <v>0.34465259259259257</v>
      </c>
      <c r="J248" s="138">
        <f>SUM(J249:J250)</f>
        <v>8847.19</v>
      </c>
    </row>
    <row r="249" spans="1:206" x14ac:dyDescent="0.2">
      <c r="A249" s="146"/>
      <c r="B249" s="146"/>
      <c r="C249" s="146"/>
      <c r="D249" s="146"/>
      <c r="E249" s="147">
        <v>323214</v>
      </c>
      <c r="F249" s="147" t="s">
        <v>177</v>
      </c>
      <c r="G249" s="148">
        <f>'[1]IZVRŠENJE PRORAČUNA 2024.'!H176</f>
        <v>5500</v>
      </c>
      <c r="H249" s="148">
        <f>'[1]IZVRŠENJE PRORAČUNA 2024.'!I176</f>
        <v>1713.81</v>
      </c>
      <c r="I249" s="253">
        <f t="shared" si="6"/>
        <v>0.31160181818181815</v>
      </c>
      <c r="J249" s="148">
        <f>G249-H249</f>
        <v>3786.19</v>
      </c>
    </row>
    <row r="250" spans="1:206" x14ac:dyDescent="0.2">
      <c r="A250" s="146"/>
      <c r="B250" s="146"/>
      <c r="C250" s="146"/>
      <c r="D250" s="146"/>
      <c r="E250" s="147">
        <v>323215</v>
      </c>
      <c r="F250" s="147" t="s">
        <v>178</v>
      </c>
      <c r="G250" s="148">
        <f>'[1]IZVRŠENJE PRORAČUNA 2024.'!H177</f>
        <v>8000</v>
      </c>
      <c r="H250" s="148">
        <f>'[1]IZVRŠENJE PRORAČUNA 2024.'!I177</f>
        <v>2939</v>
      </c>
      <c r="I250" s="253">
        <f t="shared" si="6"/>
        <v>0.36737500000000001</v>
      </c>
      <c r="J250" s="148">
        <f>G250-H250</f>
        <v>5061</v>
      </c>
    </row>
    <row r="251" spans="1:206" x14ac:dyDescent="0.2">
      <c r="A251" s="144"/>
      <c r="B251" s="144"/>
      <c r="C251" s="144"/>
      <c r="D251" s="144">
        <v>3234</v>
      </c>
      <c r="E251" s="145"/>
      <c r="F251" s="145" t="s">
        <v>189</v>
      </c>
      <c r="G251" s="138">
        <f>SUM(G252:G253)</f>
        <v>11800</v>
      </c>
      <c r="H251" s="138">
        <f>SUM(H252:H253)</f>
        <v>3024.92</v>
      </c>
      <c r="I251" s="250">
        <f t="shared" ref="I251:I356" si="13">H251/G251</f>
        <v>0.25634915254237289</v>
      </c>
      <c r="J251" s="138">
        <f>SUM(J252:J253)</f>
        <v>8574.9499999999989</v>
      </c>
    </row>
    <row r="252" spans="1:206" x14ac:dyDescent="0.2">
      <c r="A252" s="146"/>
      <c r="B252" s="146"/>
      <c r="C252" s="146"/>
      <c r="D252" s="146"/>
      <c r="E252" s="147">
        <v>323420</v>
      </c>
      <c r="F252" s="147" t="s">
        <v>191</v>
      </c>
      <c r="G252" s="148">
        <f>'[1]IZVRŠENJE PRORAČUNA 2024.'!H195</f>
        <v>300</v>
      </c>
      <c r="H252" s="148">
        <f>'[1]IZVRŠENJE PRORAČUNA 2024.'!I195</f>
        <v>86.4</v>
      </c>
      <c r="I252" s="253">
        <f t="shared" si="13"/>
        <v>0.28800000000000003</v>
      </c>
      <c r="J252" s="148">
        <v>13.469999999999999</v>
      </c>
    </row>
    <row r="253" spans="1:206" x14ac:dyDescent="0.2">
      <c r="A253" s="146"/>
      <c r="B253" s="146"/>
      <c r="C253" s="146"/>
      <c r="D253" s="146"/>
      <c r="E253" s="147">
        <v>323421</v>
      </c>
      <c r="F253" s="147" t="s">
        <v>192</v>
      </c>
      <c r="G253" s="148">
        <f>'[1]IZVRŠENJE PRORAČUNA 2024.'!H196</f>
        <v>11500</v>
      </c>
      <c r="H253" s="148">
        <f>'[1]IZVRŠENJE PRORAČUNA 2024.'!I196</f>
        <v>2938.52</v>
      </c>
      <c r="I253" s="253">
        <f>H253/G253</f>
        <v>0.25552347826086957</v>
      </c>
      <c r="J253" s="148">
        <f>G253-H253</f>
        <v>8561.48</v>
      </c>
    </row>
    <row r="254" spans="1:206" x14ac:dyDescent="0.2">
      <c r="A254" s="144">
        <v>4</v>
      </c>
      <c r="B254" s="144"/>
      <c r="C254" s="144"/>
      <c r="D254" s="144"/>
      <c r="E254" s="145"/>
      <c r="F254" s="149" t="s">
        <v>5</v>
      </c>
      <c r="G254" s="138">
        <f t="shared" ref="G254:H256" si="14">G255</f>
        <v>83000</v>
      </c>
      <c r="H254" s="138">
        <f t="shared" si="14"/>
        <v>0</v>
      </c>
      <c r="I254" s="250">
        <f t="shared" si="13"/>
        <v>0</v>
      </c>
      <c r="J254" s="138">
        <f>J255</f>
        <v>20000</v>
      </c>
    </row>
    <row r="255" spans="1:206" ht="15.75" customHeight="1" x14ac:dyDescent="0.2">
      <c r="A255" s="144"/>
      <c r="B255" s="144">
        <v>42</v>
      </c>
      <c r="C255" s="144"/>
      <c r="D255" s="144"/>
      <c r="E255" s="145"/>
      <c r="F255" s="149" t="s">
        <v>31</v>
      </c>
      <c r="G255" s="138">
        <f t="shared" si="14"/>
        <v>83000</v>
      </c>
      <c r="H255" s="138">
        <f t="shared" si="14"/>
        <v>0</v>
      </c>
      <c r="I255" s="250">
        <f t="shared" si="13"/>
        <v>0</v>
      </c>
      <c r="J255" s="138">
        <f>J256</f>
        <v>20000</v>
      </c>
    </row>
    <row r="256" spans="1:206" x14ac:dyDescent="0.2">
      <c r="A256" s="144"/>
      <c r="B256" s="144"/>
      <c r="C256" s="144">
        <v>421</v>
      </c>
      <c r="D256" s="144"/>
      <c r="E256" s="145"/>
      <c r="F256" s="145" t="s">
        <v>284</v>
      </c>
      <c r="G256" s="138">
        <f t="shared" si="14"/>
        <v>83000</v>
      </c>
      <c r="H256" s="138">
        <f t="shared" si="14"/>
        <v>0</v>
      </c>
      <c r="I256" s="250">
        <f t="shared" si="13"/>
        <v>0</v>
      </c>
      <c r="J256" s="138">
        <f>J257</f>
        <v>20000</v>
      </c>
    </row>
    <row r="257" spans="1:206" x14ac:dyDescent="0.2">
      <c r="A257" s="144"/>
      <c r="B257" s="144"/>
      <c r="C257" s="144"/>
      <c r="D257" s="144">
        <v>4214</v>
      </c>
      <c r="E257" s="145"/>
      <c r="F257" s="145" t="s">
        <v>289</v>
      </c>
      <c r="G257" s="138">
        <f>G258+G259</f>
        <v>83000</v>
      </c>
      <c r="H257" s="138">
        <f>H258+H259</f>
        <v>0</v>
      </c>
      <c r="I257" s="250">
        <f t="shared" si="13"/>
        <v>0</v>
      </c>
      <c r="J257" s="138">
        <f>J258+J259</f>
        <v>20000</v>
      </c>
    </row>
    <row r="258" spans="1:206" x14ac:dyDescent="0.2">
      <c r="A258" s="144"/>
      <c r="B258" s="144"/>
      <c r="C258" s="144"/>
      <c r="D258" s="144"/>
      <c r="E258" s="147">
        <v>421413</v>
      </c>
      <c r="F258" s="147" t="s">
        <v>292</v>
      </c>
      <c r="G258" s="148">
        <f>'[1]IZVRŠENJE PRORAČUNA 2024.'!H348</f>
        <v>13000</v>
      </c>
      <c r="H258" s="148">
        <f>'[1]IZVRŠENJE PRORAČUNA 2024.'!I348</f>
        <v>0</v>
      </c>
      <c r="I258" s="253">
        <f t="shared" si="13"/>
        <v>0</v>
      </c>
      <c r="J258" s="148">
        <v>0</v>
      </c>
    </row>
    <row r="259" spans="1:206" x14ac:dyDescent="0.2">
      <c r="A259" s="146"/>
      <c r="B259" s="146"/>
      <c r="C259" s="146"/>
      <c r="D259" s="146"/>
      <c r="E259" s="147">
        <v>421490</v>
      </c>
      <c r="F259" s="147" t="s">
        <v>293</v>
      </c>
      <c r="G259" s="148">
        <f>'[1]IZVRŠENJE PRORAČUNA 2024.'!H349</f>
        <v>70000</v>
      </c>
      <c r="H259" s="148">
        <f>'[1]IZVRŠENJE PRORAČUNA 2024.'!I349</f>
        <v>0</v>
      </c>
      <c r="I259" s="253">
        <f t="shared" si="13"/>
        <v>0</v>
      </c>
      <c r="J259" s="148">
        <v>20000</v>
      </c>
    </row>
    <row r="260" spans="1:206" x14ac:dyDescent="0.2">
      <c r="A260" s="238" t="s">
        <v>386</v>
      </c>
      <c r="B260" s="238"/>
      <c r="C260" s="238"/>
      <c r="D260" s="238"/>
      <c r="E260" s="238"/>
      <c r="F260" s="238"/>
      <c r="G260" s="142">
        <f>G261+G266</f>
        <v>550</v>
      </c>
      <c r="H260" s="142">
        <f>H261+H266</f>
        <v>107.52</v>
      </c>
      <c r="I260" s="252">
        <f t="shared" si="13"/>
        <v>0.19549090909090908</v>
      </c>
      <c r="J260" s="142">
        <f>J261+J266</f>
        <v>-4.9900000000000091</v>
      </c>
      <c r="GD260" s="153"/>
      <c r="GE260" s="153"/>
      <c r="GF260" s="153"/>
      <c r="GG260" s="153"/>
      <c r="GH260" s="153"/>
      <c r="GI260" s="153"/>
      <c r="GJ260" s="153"/>
      <c r="GK260" s="153"/>
      <c r="GL260" s="153"/>
      <c r="GM260" s="153"/>
      <c r="GN260" s="153"/>
      <c r="GO260" s="153"/>
      <c r="GP260" s="153"/>
      <c r="GQ260" s="153"/>
      <c r="GR260" s="153"/>
      <c r="GS260" s="153"/>
      <c r="GT260" s="153"/>
      <c r="GU260" s="153"/>
      <c r="GV260" s="153"/>
      <c r="GW260" s="153"/>
      <c r="GX260" s="153"/>
    </row>
    <row r="261" spans="1:206" x14ac:dyDescent="0.2">
      <c r="A261" s="144">
        <v>3</v>
      </c>
      <c r="B261" s="144"/>
      <c r="C261" s="144"/>
      <c r="D261" s="144"/>
      <c r="E261" s="145"/>
      <c r="F261" s="145" t="s">
        <v>15</v>
      </c>
      <c r="G261" s="138">
        <f t="shared" ref="G261:H263" si="15">G262</f>
        <v>550</v>
      </c>
      <c r="H261" s="138">
        <f t="shared" si="15"/>
        <v>107.52</v>
      </c>
      <c r="I261" s="250">
        <f t="shared" si="13"/>
        <v>0.19549090909090908</v>
      </c>
      <c r="J261" s="138">
        <f>J262</f>
        <v>-4.9900000000000091</v>
      </c>
      <c r="GD261" s="153"/>
      <c r="GE261" s="153"/>
      <c r="GF261" s="153"/>
      <c r="GG261" s="153"/>
      <c r="GH261" s="153"/>
      <c r="GI261" s="153"/>
      <c r="GJ261" s="153"/>
      <c r="GK261" s="153"/>
      <c r="GL261" s="153"/>
      <c r="GM261" s="153"/>
      <c r="GN261" s="153"/>
      <c r="GO261" s="153"/>
      <c r="GP261" s="153"/>
      <c r="GQ261" s="153"/>
      <c r="GR261" s="153"/>
      <c r="GS261" s="153"/>
      <c r="GT261" s="153"/>
      <c r="GU261" s="153"/>
      <c r="GV261" s="153"/>
      <c r="GW261" s="153"/>
      <c r="GX261" s="153"/>
    </row>
    <row r="262" spans="1:206" x14ac:dyDescent="0.2">
      <c r="A262" s="144"/>
      <c r="B262" s="144">
        <v>32</v>
      </c>
      <c r="C262" s="144"/>
      <c r="D262" s="144"/>
      <c r="E262" s="145"/>
      <c r="F262" s="145" t="s">
        <v>24</v>
      </c>
      <c r="G262" s="138">
        <f t="shared" si="15"/>
        <v>550</v>
      </c>
      <c r="H262" s="138">
        <f t="shared" si="15"/>
        <v>107.52</v>
      </c>
      <c r="I262" s="250">
        <f t="shared" si="13"/>
        <v>0.19549090909090908</v>
      </c>
      <c r="J262" s="138">
        <f>J263</f>
        <v>-4.9900000000000091</v>
      </c>
      <c r="GD262" s="153"/>
      <c r="GE262" s="153"/>
      <c r="GF262" s="153"/>
      <c r="GG262" s="153"/>
      <c r="GH262" s="153"/>
      <c r="GI262" s="153"/>
      <c r="GJ262" s="153"/>
      <c r="GK262" s="153"/>
      <c r="GL262" s="153"/>
      <c r="GM262" s="153"/>
      <c r="GN262" s="153"/>
      <c r="GO262" s="153"/>
      <c r="GP262" s="153"/>
      <c r="GQ262" s="153"/>
      <c r="GR262" s="153"/>
      <c r="GS262" s="153"/>
      <c r="GT262" s="153"/>
      <c r="GU262" s="153"/>
      <c r="GV262" s="153"/>
      <c r="GW262" s="153"/>
      <c r="GX262" s="153"/>
    </row>
    <row r="263" spans="1:206" x14ac:dyDescent="0.2">
      <c r="A263" s="144"/>
      <c r="B263" s="144"/>
      <c r="C263" s="144">
        <v>323</v>
      </c>
      <c r="D263" s="144"/>
      <c r="E263" s="145"/>
      <c r="F263" s="145" t="s">
        <v>85</v>
      </c>
      <c r="G263" s="138">
        <f t="shared" si="15"/>
        <v>550</v>
      </c>
      <c r="H263" s="138">
        <f t="shared" si="15"/>
        <v>107.52</v>
      </c>
      <c r="I263" s="250">
        <f t="shared" si="13"/>
        <v>0.19549090909090908</v>
      </c>
      <c r="J263" s="138">
        <f>J264</f>
        <v>-4.9900000000000091</v>
      </c>
      <c r="GD263" s="153"/>
      <c r="GE263" s="153"/>
      <c r="GF263" s="153"/>
      <c r="GG263" s="153"/>
      <c r="GH263" s="153"/>
      <c r="GI263" s="153"/>
      <c r="GJ263" s="153"/>
      <c r="GK263" s="153"/>
      <c r="GL263" s="153"/>
      <c r="GM263" s="153"/>
      <c r="GN263" s="153"/>
      <c r="GO263" s="153"/>
      <c r="GP263" s="153"/>
      <c r="GQ263" s="153"/>
      <c r="GR263" s="153"/>
      <c r="GS263" s="153"/>
      <c r="GT263" s="153"/>
      <c r="GU263" s="153"/>
      <c r="GV263" s="153"/>
      <c r="GW263" s="153"/>
      <c r="GX263" s="153"/>
    </row>
    <row r="264" spans="1:206" x14ac:dyDescent="0.2">
      <c r="A264" s="144"/>
      <c r="B264" s="144"/>
      <c r="C264" s="144"/>
      <c r="D264" s="144">
        <v>3234</v>
      </c>
      <c r="E264" s="145"/>
      <c r="F264" s="145" t="s">
        <v>189</v>
      </c>
      <c r="G264" s="138">
        <f>SUM(G265:G265)</f>
        <v>550</v>
      </c>
      <c r="H264" s="138">
        <f>SUM(H265:H265)</f>
        <v>107.52</v>
      </c>
      <c r="I264" s="250">
        <f t="shared" si="13"/>
        <v>0.19549090909090908</v>
      </c>
      <c r="J264" s="138">
        <f>SUM(J265:J265)</f>
        <v>-4.9900000000000091</v>
      </c>
      <c r="GD264" s="153"/>
      <c r="GE264" s="153"/>
      <c r="GF264" s="153"/>
      <c r="GG264" s="153"/>
      <c r="GH264" s="153"/>
      <c r="GI264" s="153"/>
      <c r="GJ264" s="153"/>
      <c r="GK264" s="153"/>
      <c r="GL264" s="153"/>
      <c r="GM264" s="153"/>
      <c r="GN264" s="153"/>
      <c r="GO264" s="153"/>
      <c r="GP264" s="153"/>
      <c r="GQ264" s="153"/>
      <c r="GR264" s="153"/>
      <c r="GS264" s="153"/>
      <c r="GT264" s="153"/>
      <c r="GU264" s="153"/>
      <c r="GV264" s="153"/>
      <c r="GW264" s="153"/>
      <c r="GX264" s="153"/>
    </row>
    <row r="265" spans="1:206" x14ac:dyDescent="0.2">
      <c r="A265" s="146"/>
      <c r="B265" s="146"/>
      <c r="C265" s="146"/>
      <c r="D265" s="146"/>
      <c r="E265" s="147">
        <v>323410</v>
      </c>
      <c r="F265" s="147" t="s">
        <v>190</v>
      </c>
      <c r="G265" s="148">
        <f>'[1]IZVRŠENJE PRORAČUNA 2024.'!H194</f>
        <v>550</v>
      </c>
      <c r="H265" s="148">
        <f>'[1]IZVRŠENJE PRORAČUNA 2024.'!I194</f>
        <v>107.52</v>
      </c>
      <c r="I265" s="253">
        <f t="shared" si="13"/>
        <v>0.19549090909090908</v>
      </c>
      <c r="J265" s="148">
        <v>-4.9900000000000091</v>
      </c>
      <c r="GD265" s="153"/>
      <c r="GE265" s="153"/>
      <c r="GF265" s="153"/>
      <c r="GG265" s="153"/>
      <c r="GH265" s="153"/>
      <c r="GI265" s="153"/>
      <c r="GJ265" s="153"/>
      <c r="GK265" s="153"/>
      <c r="GL265" s="153"/>
      <c r="GM265" s="153"/>
      <c r="GN265" s="153"/>
      <c r="GO265" s="153"/>
      <c r="GP265" s="153"/>
      <c r="GQ265" s="153"/>
      <c r="GR265" s="153"/>
      <c r="GS265" s="153"/>
      <c r="GT265" s="153"/>
      <c r="GU265" s="153"/>
      <c r="GV265" s="153"/>
      <c r="GW265" s="153"/>
      <c r="GX265" s="153"/>
    </row>
    <row r="266" spans="1:206" x14ac:dyDescent="0.2">
      <c r="A266" s="144">
        <v>4</v>
      </c>
      <c r="B266" s="144"/>
      <c r="C266" s="144"/>
      <c r="D266" s="144"/>
      <c r="E266" s="145"/>
      <c r="F266" s="149" t="s">
        <v>5</v>
      </c>
      <c r="G266" s="138">
        <f t="shared" ref="G266:H268" si="16">G267</f>
        <v>0</v>
      </c>
      <c r="H266" s="138">
        <f t="shared" si="16"/>
        <v>0</v>
      </c>
      <c r="I266" s="250" t="e">
        <f t="shared" si="13"/>
        <v>#DIV/0!</v>
      </c>
      <c r="J266" s="138">
        <f>J267</f>
        <v>0</v>
      </c>
    </row>
    <row r="267" spans="1:206" ht="15.75" customHeight="1" x14ac:dyDescent="0.2">
      <c r="A267" s="144"/>
      <c r="B267" s="144">
        <v>42</v>
      </c>
      <c r="C267" s="144"/>
      <c r="D267" s="144"/>
      <c r="E267" s="145"/>
      <c r="F267" s="149" t="s">
        <v>31</v>
      </c>
      <c r="G267" s="138">
        <f t="shared" si="16"/>
        <v>0</v>
      </c>
      <c r="H267" s="138">
        <f t="shared" si="16"/>
        <v>0</v>
      </c>
      <c r="I267" s="250" t="e">
        <f t="shared" si="13"/>
        <v>#DIV/0!</v>
      </c>
      <c r="J267" s="138">
        <f>J268</f>
        <v>0</v>
      </c>
    </row>
    <row r="268" spans="1:206" x14ac:dyDescent="0.2">
      <c r="A268" s="144"/>
      <c r="B268" s="144"/>
      <c r="C268" s="144">
        <v>421</v>
      </c>
      <c r="D268" s="144"/>
      <c r="E268" s="145"/>
      <c r="F268" s="145" t="s">
        <v>284</v>
      </c>
      <c r="G268" s="138">
        <f t="shared" si="16"/>
        <v>0</v>
      </c>
      <c r="H268" s="138">
        <f t="shared" si="16"/>
        <v>0</v>
      </c>
      <c r="I268" s="250" t="e">
        <f t="shared" si="13"/>
        <v>#DIV/0!</v>
      </c>
      <c r="J268" s="138">
        <f>G268-H268</f>
        <v>0</v>
      </c>
    </row>
    <row r="269" spans="1:206" x14ac:dyDescent="0.2">
      <c r="A269" s="144"/>
      <c r="B269" s="144"/>
      <c r="C269" s="144"/>
      <c r="D269" s="144">
        <v>4214</v>
      </c>
      <c r="E269" s="145"/>
      <c r="F269" s="145" t="s">
        <v>289</v>
      </c>
      <c r="G269" s="138">
        <f>SUM(G270:G270)</f>
        <v>0</v>
      </c>
      <c r="H269" s="138">
        <f>SUM(H270:H270)</f>
        <v>0</v>
      </c>
      <c r="I269" s="250" t="e">
        <f t="shared" si="13"/>
        <v>#DIV/0!</v>
      </c>
      <c r="J269" s="138">
        <f>SUM(J270:J270)</f>
        <v>0</v>
      </c>
    </row>
    <row r="270" spans="1:206" x14ac:dyDescent="0.2">
      <c r="A270" s="146"/>
      <c r="B270" s="146"/>
      <c r="C270" s="146"/>
      <c r="D270" s="146"/>
      <c r="E270" s="147">
        <v>42141</v>
      </c>
      <c r="F270" s="147" t="s">
        <v>290</v>
      </c>
      <c r="G270" s="148">
        <f>'[1]IZVRŠENJE PRORAČUNA 2024.'!H345</f>
        <v>0</v>
      </c>
      <c r="H270" s="148">
        <f>'[1]IZVRŠENJE PRORAČUNA 2024.'!I345</f>
        <v>0</v>
      </c>
      <c r="I270" s="253" t="e">
        <f t="shared" si="13"/>
        <v>#DIV/0!</v>
      </c>
      <c r="J270" s="148">
        <v>0</v>
      </c>
    </row>
    <row r="271" spans="1:206" x14ac:dyDescent="0.2">
      <c r="A271" s="238" t="s">
        <v>387</v>
      </c>
      <c r="B271" s="238"/>
      <c r="C271" s="238"/>
      <c r="D271" s="238"/>
      <c r="E271" s="238"/>
      <c r="F271" s="238"/>
      <c r="G271" s="142">
        <f t="shared" ref="G271:H273" si="17">G272</f>
        <v>91850</v>
      </c>
      <c r="H271" s="142">
        <f t="shared" si="17"/>
        <v>22310.989999999998</v>
      </c>
      <c r="I271" s="252">
        <f t="shared" si="13"/>
        <v>0.2429068045726728</v>
      </c>
      <c r="J271" s="142">
        <f>J272</f>
        <v>35029.22</v>
      </c>
      <c r="GD271" s="153"/>
      <c r="GE271" s="153"/>
      <c r="GF271" s="153"/>
      <c r="GG271" s="153"/>
      <c r="GH271" s="153"/>
      <c r="GI271" s="153"/>
      <c r="GJ271" s="153"/>
      <c r="GK271" s="153"/>
      <c r="GL271" s="153"/>
      <c r="GM271" s="153"/>
      <c r="GN271" s="153"/>
      <c r="GO271" s="153"/>
      <c r="GP271" s="153"/>
      <c r="GQ271" s="153"/>
      <c r="GR271" s="153"/>
      <c r="GS271" s="153"/>
      <c r="GT271" s="153"/>
      <c r="GU271" s="153"/>
      <c r="GV271" s="153"/>
      <c r="GW271" s="153"/>
      <c r="GX271" s="153"/>
    </row>
    <row r="272" spans="1:206" x14ac:dyDescent="0.2">
      <c r="A272" s="144">
        <v>3</v>
      </c>
      <c r="B272" s="144"/>
      <c r="C272" s="144"/>
      <c r="D272" s="144"/>
      <c r="E272" s="145"/>
      <c r="F272" s="145" t="s">
        <v>15</v>
      </c>
      <c r="G272" s="138">
        <f>G273+G280</f>
        <v>91850</v>
      </c>
      <c r="H272" s="138">
        <f>H273+H280</f>
        <v>22310.989999999998</v>
      </c>
      <c r="I272" s="250">
        <f t="shared" si="13"/>
        <v>0.2429068045726728</v>
      </c>
      <c r="J272" s="138">
        <f>J273+J280</f>
        <v>35029.22</v>
      </c>
    </row>
    <row r="273" spans="1:206" x14ac:dyDescent="0.2">
      <c r="A273" s="144"/>
      <c r="B273" s="144">
        <v>32</v>
      </c>
      <c r="C273" s="144"/>
      <c r="D273" s="144"/>
      <c r="E273" s="145"/>
      <c r="F273" s="145" t="s">
        <v>24</v>
      </c>
      <c r="G273" s="138">
        <f t="shared" si="17"/>
        <v>88200</v>
      </c>
      <c r="H273" s="138">
        <f t="shared" si="17"/>
        <v>22310.989999999998</v>
      </c>
      <c r="I273" s="250">
        <f t="shared" si="13"/>
        <v>0.25295907029478454</v>
      </c>
      <c r="J273" s="138">
        <f>J274</f>
        <v>31379.22</v>
      </c>
    </row>
    <row r="274" spans="1:206" x14ac:dyDescent="0.2">
      <c r="A274" s="144"/>
      <c r="B274" s="144"/>
      <c r="C274" s="144">
        <v>323</v>
      </c>
      <c r="D274" s="144"/>
      <c r="E274" s="145"/>
      <c r="F274" s="145" t="s">
        <v>85</v>
      </c>
      <c r="G274" s="138">
        <f>G275+G277</f>
        <v>88200</v>
      </c>
      <c r="H274" s="138">
        <f>H275+H277</f>
        <v>22310.989999999998</v>
      </c>
      <c r="I274" s="250">
        <f t="shared" si="13"/>
        <v>0.25295907029478454</v>
      </c>
      <c r="J274" s="138">
        <f>J275+J277</f>
        <v>31379.22</v>
      </c>
    </row>
    <row r="275" spans="1:206" x14ac:dyDescent="0.2">
      <c r="A275" s="144"/>
      <c r="B275" s="144"/>
      <c r="C275" s="144"/>
      <c r="D275" s="144">
        <v>3232</v>
      </c>
      <c r="E275" s="145"/>
      <c r="F275" s="145" t="s">
        <v>385</v>
      </c>
      <c r="G275" s="138">
        <f>G276</f>
        <v>1200</v>
      </c>
      <c r="H275" s="138">
        <f>H276</f>
        <v>1275.3599999999999</v>
      </c>
      <c r="I275" s="250">
        <f t="shared" si="13"/>
        <v>1.0628</v>
      </c>
      <c r="J275" s="138">
        <f>J276</f>
        <v>18.289999999999964</v>
      </c>
    </row>
    <row r="276" spans="1:206" x14ac:dyDescent="0.2">
      <c r="A276" s="146"/>
      <c r="B276" s="146"/>
      <c r="C276" s="146"/>
      <c r="D276" s="146"/>
      <c r="E276" s="147">
        <v>323213</v>
      </c>
      <c r="F276" s="154" t="s">
        <v>498</v>
      </c>
      <c r="G276" s="148">
        <f>'[1]IZVRŠENJE PRORAČUNA 2024.'!H175</f>
        <v>1200</v>
      </c>
      <c r="H276" s="148">
        <f>'[1]IZVRŠENJE PRORAČUNA 2024.'!I175</f>
        <v>1275.3599999999999</v>
      </c>
      <c r="I276" s="253">
        <f t="shared" si="13"/>
        <v>1.0628</v>
      </c>
      <c r="J276" s="148">
        <v>18.289999999999964</v>
      </c>
    </row>
    <row r="277" spans="1:206" x14ac:dyDescent="0.2">
      <c r="A277" s="144"/>
      <c r="B277" s="144"/>
      <c r="C277" s="144"/>
      <c r="D277" s="144">
        <v>3234</v>
      </c>
      <c r="E277" s="145"/>
      <c r="F277" s="145" t="s">
        <v>189</v>
      </c>
      <c r="G277" s="138">
        <f>G278+G279</f>
        <v>87000</v>
      </c>
      <c r="H277" s="138">
        <f>H278+H279</f>
        <v>21035.629999999997</v>
      </c>
      <c r="I277" s="250">
        <f t="shared" si="13"/>
        <v>0.24178885057471261</v>
      </c>
      <c r="J277" s="138">
        <f>J278+J279</f>
        <v>31360.93</v>
      </c>
    </row>
    <row r="278" spans="1:206" x14ac:dyDescent="0.2">
      <c r="A278" s="146"/>
      <c r="B278" s="146"/>
      <c r="C278" s="146"/>
      <c r="D278" s="146"/>
      <c r="E278" s="147">
        <v>323490</v>
      </c>
      <c r="F278" s="147" t="s">
        <v>195</v>
      </c>
      <c r="G278" s="148">
        <f>'[1]IZVRŠENJE PRORAČUNA 2024.'!H199</f>
        <v>45000</v>
      </c>
      <c r="H278" s="148">
        <f>'[1]IZVRŠENJE PRORAČUNA 2024.'!I199</f>
        <v>10340.629999999999</v>
      </c>
      <c r="I278" s="253">
        <f t="shared" si="13"/>
        <v>0.22979177777777776</v>
      </c>
      <c r="J278" s="148">
        <v>55.930000000000291</v>
      </c>
    </row>
    <row r="279" spans="1:206" x14ac:dyDescent="0.2">
      <c r="A279" s="146"/>
      <c r="B279" s="146"/>
      <c r="C279" s="146"/>
      <c r="D279" s="146"/>
      <c r="E279" s="147">
        <v>323494</v>
      </c>
      <c r="F279" s="147" t="s">
        <v>198</v>
      </c>
      <c r="G279" s="148">
        <f>'[1]IZVRŠENJE PRORAČUNA 2024.'!H202</f>
        <v>42000</v>
      </c>
      <c r="H279" s="148">
        <f>'[1]IZVRŠENJE PRORAČUNA 2024.'!I202</f>
        <v>10695</v>
      </c>
      <c r="I279" s="253">
        <f t="shared" si="13"/>
        <v>0.25464285714285712</v>
      </c>
      <c r="J279" s="148">
        <f>G279-H279</f>
        <v>31305</v>
      </c>
    </row>
    <row r="280" spans="1:206" x14ac:dyDescent="0.2">
      <c r="A280" s="146"/>
      <c r="B280" s="144">
        <v>36</v>
      </c>
      <c r="C280" s="146"/>
      <c r="D280" s="146"/>
      <c r="E280" s="147"/>
      <c r="F280" s="145" t="s">
        <v>440</v>
      </c>
      <c r="G280" s="138">
        <f>G281</f>
        <v>3650</v>
      </c>
      <c r="H280" s="138">
        <f>H281</f>
        <v>0</v>
      </c>
      <c r="I280" s="253">
        <f t="shared" si="13"/>
        <v>0</v>
      </c>
      <c r="J280" s="148">
        <f>G280-H280</f>
        <v>3650</v>
      </c>
    </row>
    <row r="281" spans="1:206" x14ac:dyDescent="0.2">
      <c r="A281" s="146"/>
      <c r="B281" s="146"/>
      <c r="C281" s="144">
        <v>363</v>
      </c>
      <c r="D281" s="146"/>
      <c r="E281" s="147"/>
      <c r="F281" s="145" t="s">
        <v>379</v>
      </c>
      <c r="G281" s="138">
        <f>G282</f>
        <v>3650</v>
      </c>
      <c r="H281" s="138">
        <f>H282</f>
        <v>0</v>
      </c>
      <c r="I281" s="253">
        <f t="shared" si="13"/>
        <v>0</v>
      </c>
      <c r="J281" s="148">
        <f>G281-H281</f>
        <v>3650</v>
      </c>
    </row>
    <row r="282" spans="1:206" x14ac:dyDescent="0.2">
      <c r="A282" s="146"/>
      <c r="B282" s="146"/>
      <c r="C282" s="146"/>
      <c r="D282" s="144">
        <v>3631</v>
      </c>
      <c r="E282" s="147"/>
      <c r="F282" s="145" t="s">
        <v>441</v>
      </c>
      <c r="G282" s="138">
        <f>SUM(G283:G284)</f>
        <v>3650</v>
      </c>
      <c r="H282" s="138">
        <f>SUM(H283:H284)</f>
        <v>0</v>
      </c>
      <c r="I282" s="250">
        <f t="shared" si="13"/>
        <v>0</v>
      </c>
      <c r="J282" s="138">
        <f>SUM(J283:J284)</f>
        <v>3650</v>
      </c>
    </row>
    <row r="283" spans="1:206" x14ac:dyDescent="0.2">
      <c r="A283" s="146"/>
      <c r="B283" s="146"/>
      <c r="C283" s="146"/>
      <c r="D283" s="146"/>
      <c r="E283" s="147">
        <v>363160</v>
      </c>
      <c r="F283" s="147" t="s">
        <v>442</v>
      </c>
      <c r="G283" s="148">
        <f>'[1]IZVRŠENJE PRORAČUNA 2024.'!H279</f>
        <v>1825</v>
      </c>
      <c r="H283" s="148">
        <f>'[1]IZVRŠENJE PRORAČUNA 2024.'!I279</f>
        <v>0</v>
      </c>
      <c r="I283" s="253">
        <f t="shared" si="13"/>
        <v>0</v>
      </c>
      <c r="J283" s="148">
        <f>G283-H283</f>
        <v>1825</v>
      </c>
    </row>
    <row r="284" spans="1:206" x14ac:dyDescent="0.2">
      <c r="A284" s="146"/>
      <c r="B284" s="146"/>
      <c r="C284" s="146"/>
      <c r="D284" s="146"/>
      <c r="E284" s="147">
        <v>363161</v>
      </c>
      <c r="F284" s="147" t="s">
        <v>443</v>
      </c>
      <c r="G284" s="148">
        <f>'[1]IZVRŠENJE PRORAČUNA 2024.'!H280</f>
        <v>1825</v>
      </c>
      <c r="H284" s="148">
        <f>'[1]IZVRŠENJE PRORAČUNA 2024.'!I280</f>
        <v>0</v>
      </c>
      <c r="I284" s="253">
        <f t="shared" si="13"/>
        <v>0</v>
      </c>
      <c r="J284" s="148">
        <f>G284-H284</f>
        <v>1825</v>
      </c>
    </row>
    <row r="285" spans="1:206" x14ac:dyDescent="0.2">
      <c r="A285" s="238" t="s">
        <v>388</v>
      </c>
      <c r="B285" s="238"/>
      <c r="C285" s="238"/>
      <c r="D285" s="238"/>
      <c r="E285" s="238"/>
      <c r="F285" s="238"/>
      <c r="G285" s="142">
        <f t="shared" ref="G285:H288" si="18">G286</f>
        <v>0</v>
      </c>
      <c r="H285" s="142">
        <f t="shared" si="18"/>
        <v>0</v>
      </c>
      <c r="I285" s="252" t="e">
        <f t="shared" si="13"/>
        <v>#DIV/0!</v>
      </c>
      <c r="J285" s="142">
        <f>J286</f>
        <v>0</v>
      </c>
      <c r="GD285" s="153"/>
      <c r="GE285" s="153"/>
      <c r="GF285" s="153"/>
      <c r="GG285" s="153"/>
      <c r="GH285" s="153"/>
      <c r="GI285" s="153"/>
      <c r="GJ285" s="153"/>
      <c r="GK285" s="153"/>
      <c r="GL285" s="153"/>
      <c r="GM285" s="153"/>
      <c r="GN285" s="153"/>
      <c r="GO285" s="153"/>
      <c r="GP285" s="153"/>
      <c r="GQ285" s="153"/>
      <c r="GR285" s="153"/>
      <c r="GS285" s="153"/>
      <c r="GT285" s="153"/>
      <c r="GU285" s="153"/>
      <c r="GV285" s="153"/>
      <c r="GW285" s="153"/>
      <c r="GX285" s="153"/>
    </row>
    <row r="286" spans="1:206" x14ac:dyDescent="0.2">
      <c r="A286" s="144">
        <v>4</v>
      </c>
      <c r="B286" s="144"/>
      <c r="C286" s="144"/>
      <c r="D286" s="144"/>
      <c r="E286" s="145"/>
      <c r="F286" s="149" t="s">
        <v>5</v>
      </c>
      <c r="G286" s="138">
        <f t="shared" si="18"/>
        <v>0</v>
      </c>
      <c r="H286" s="138">
        <f t="shared" si="18"/>
        <v>0</v>
      </c>
      <c r="I286" s="250" t="e">
        <f t="shared" si="13"/>
        <v>#DIV/0!</v>
      </c>
      <c r="J286" s="138">
        <f>J287</f>
        <v>0</v>
      </c>
    </row>
    <row r="287" spans="1:206" ht="22.5" x14ac:dyDescent="0.2">
      <c r="A287" s="144"/>
      <c r="B287" s="144">
        <v>41</v>
      </c>
      <c r="C287" s="144"/>
      <c r="D287" s="144"/>
      <c r="E287" s="145"/>
      <c r="F287" s="149" t="s">
        <v>317</v>
      </c>
      <c r="G287" s="138">
        <f t="shared" si="18"/>
        <v>0</v>
      </c>
      <c r="H287" s="138">
        <f t="shared" si="18"/>
        <v>0</v>
      </c>
      <c r="I287" s="250" t="e">
        <f t="shared" si="13"/>
        <v>#DIV/0!</v>
      </c>
      <c r="J287" s="138">
        <f>J288</f>
        <v>0</v>
      </c>
    </row>
    <row r="288" spans="1:206" x14ac:dyDescent="0.2">
      <c r="A288" s="144"/>
      <c r="B288" s="144"/>
      <c r="C288" s="144">
        <v>412</v>
      </c>
      <c r="D288" s="144"/>
      <c r="E288" s="145"/>
      <c r="F288" s="145" t="s">
        <v>277</v>
      </c>
      <c r="G288" s="138">
        <f t="shared" si="18"/>
        <v>0</v>
      </c>
      <c r="H288" s="138">
        <f t="shared" si="18"/>
        <v>0</v>
      </c>
      <c r="I288" s="250" t="e">
        <f t="shared" si="13"/>
        <v>#DIV/0!</v>
      </c>
      <c r="J288" s="138">
        <f>J289</f>
        <v>0</v>
      </c>
    </row>
    <row r="289" spans="1:206" x14ac:dyDescent="0.2">
      <c r="A289" s="144"/>
      <c r="B289" s="144"/>
      <c r="C289" s="144"/>
      <c r="D289" s="144">
        <v>4126</v>
      </c>
      <c r="E289" s="145"/>
      <c r="F289" s="145" t="s">
        <v>282</v>
      </c>
      <c r="G289" s="138">
        <f>SUM(G290:G290)</f>
        <v>0</v>
      </c>
      <c r="H289" s="138">
        <f>SUM(H290:H290)</f>
        <v>0</v>
      </c>
      <c r="I289" s="250" t="e">
        <f t="shared" si="13"/>
        <v>#DIV/0!</v>
      </c>
      <c r="J289" s="138">
        <f>SUM(J290:J290)</f>
        <v>0</v>
      </c>
    </row>
    <row r="290" spans="1:206" x14ac:dyDescent="0.2">
      <c r="A290" s="146"/>
      <c r="B290" s="146"/>
      <c r="C290" s="146"/>
      <c r="D290" s="146"/>
      <c r="E290" s="147">
        <v>41261</v>
      </c>
      <c r="F290" s="147" t="s">
        <v>283</v>
      </c>
      <c r="G290" s="148">
        <f>'[1]IZVRŠENJE PRORAČUNA 2024.'!H335</f>
        <v>0</v>
      </c>
      <c r="H290" s="148">
        <f>'[1]IZVRŠENJE PRORAČUNA 2024.'!I335</f>
        <v>0</v>
      </c>
      <c r="I290" s="253" t="e">
        <f t="shared" si="13"/>
        <v>#DIV/0!</v>
      </c>
      <c r="J290" s="148">
        <f>G290-H290</f>
        <v>0</v>
      </c>
    </row>
    <row r="291" spans="1:206" x14ac:dyDescent="0.2">
      <c r="A291" s="240" t="s">
        <v>389</v>
      </c>
      <c r="B291" s="240"/>
      <c r="C291" s="240"/>
      <c r="D291" s="240"/>
      <c r="E291" s="240"/>
      <c r="F291" s="240"/>
      <c r="G291" s="140">
        <f>G292+G298</f>
        <v>43500</v>
      </c>
      <c r="H291" s="140">
        <f>H292+H298</f>
        <v>0</v>
      </c>
      <c r="I291" s="251">
        <f t="shared" si="13"/>
        <v>0</v>
      </c>
      <c r="J291" s="140">
        <f>J292+J298</f>
        <v>0</v>
      </c>
      <c r="GD291" s="156"/>
      <c r="GE291" s="156"/>
      <c r="GF291" s="156"/>
      <c r="GG291" s="156"/>
      <c r="GH291" s="156"/>
      <c r="GI291" s="156"/>
      <c r="GJ291" s="156"/>
      <c r="GK291" s="156"/>
      <c r="GL291" s="156"/>
      <c r="GM291" s="156"/>
      <c r="GN291" s="156"/>
      <c r="GO291" s="156"/>
      <c r="GP291" s="156"/>
      <c r="GQ291" s="156"/>
      <c r="GR291" s="156"/>
      <c r="GS291" s="156"/>
      <c r="GT291" s="156"/>
      <c r="GU291" s="156"/>
      <c r="GV291" s="156"/>
      <c r="GW291" s="156"/>
      <c r="GX291" s="156"/>
    </row>
    <row r="292" spans="1:206" x14ac:dyDescent="0.2">
      <c r="A292" s="238" t="s">
        <v>390</v>
      </c>
      <c r="B292" s="238"/>
      <c r="C292" s="238"/>
      <c r="D292" s="238"/>
      <c r="E292" s="238"/>
      <c r="F292" s="238"/>
      <c r="G292" s="142">
        <f t="shared" ref="G292:H295" si="19">G293</f>
        <v>0</v>
      </c>
      <c r="H292" s="142">
        <f t="shared" si="19"/>
        <v>0</v>
      </c>
      <c r="I292" s="252" t="e">
        <f t="shared" si="13"/>
        <v>#DIV/0!</v>
      </c>
      <c r="J292" s="142">
        <f>J293</f>
        <v>0</v>
      </c>
      <c r="GD292" s="153"/>
      <c r="GE292" s="153"/>
      <c r="GF292" s="153"/>
      <c r="GG292" s="153"/>
      <c r="GH292" s="153"/>
      <c r="GI292" s="153"/>
      <c r="GJ292" s="153"/>
      <c r="GK292" s="153"/>
      <c r="GL292" s="153"/>
      <c r="GM292" s="153"/>
      <c r="GN292" s="153"/>
      <c r="GO292" s="153"/>
      <c r="GP292" s="153"/>
      <c r="GQ292" s="153"/>
      <c r="GR292" s="153"/>
      <c r="GS292" s="153"/>
      <c r="GT292" s="153"/>
      <c r="GU292" s="153"/>
      <c r="GV292" s="153"/>
      <c r="GW292" s="153"/>
      <c r="GX292" s="153"/>
    </row>
    <row r="293" spans="1:206" x14ac:dyDescent="0.2">
      <c r="A293" s="144">
        <v>4</v>
      </c>
      <c r="B293" s="144"/>
      <c r="C293" s="144"/>
      <c r="D293" s="144"/>
      <c r="E293" s="145"/>
      <c r="F293" s="149" t="s">
        <v>5</v>
      </c>
      <c r="G293" s="138">
        <f t="shared" si="19"/>
        <v>0</v>
      </c>
      <c r="H293" s="138">
        <f t="shared" si="19"/>
        <v>0</v>
      </c>
      <c r="I293" s="250" t="e">
        <f t="shared" si="13"/>
        <v>#DIV/0!</v>
      </c>
      <c r="J293" s="138">
        <f>J294</f>
        <v>0</v>
      </c>
    </row>
    <row r="294" spans="1:206" ht="18" customHeight="1" x14ac:dyDescent="0.2">
      <c r="A294" s="144"/>
      <c r="B294" s="144">
        <v>42</v>
      </c>
      <c r="C294" s="144"/>
      <c r="D294" s="144"/>
      <c r="E294" s="145"/>
      <c r="F294" s="149" t="s">
        <v>31</v>
      </c>
      <c r="G294" s="138">
        <f t="shared" si="19"/>
        <v>0</v>
      </c>
      <c r="H294" s="138">
        <f t="shared" si="19"/>
        <v>0</v>
      </c>
      <c r="I294" s="250" t="e">
        <f t="shared" si="13"/>
        <v>#DIV/0!</v>
      </c>
      <c r="J294" s="138">
        <f>J295</f>
        <v>0</v>
      </c>
    </row>
    <row r="295" spans="1:206" x14ac:dyDescent="0.2">
      <c r="A295" s="144"/>
      <c r="B295" s="144"/>
      <c r="C295" s="144">
        <v>421</v>
      </c>
      <c r="D295" s="144"/>
      <c r="E295" s="145"/>
      <c r="F295" s="145" t="s">
        <v>284</v>
      </c>
      <c r="G295" s="138">
        <f t="shared" si="19"/>
        <v>0</v>
      </c>
      <c r="H295" s="138">
        <f t="shared" si="19"/>
        <v>0</v>
      </c>
      <c r="I295" s="250" t="e">
        <f t="shared" si="13"/>
        <v>#DIV/0!</v>
      </c>
      <c r="J295" s="138">
        <f>J296</f>
        <v>0</v>
      </c>
    </row>
    <row r="296" spans="1:206" x14ac:dyDescent="0.2">
      <c r="A296" s="144"/>
      <c r="B296" s="144"/>
      <c r="C296" s="144"/>
      <c r="D296" s="144">
        <v>4213</v>
      </c>
      <c r="E296" s="145"/>
      <c r="F296" s="145" t="s">
        <v>391</v>
      </c>
      <c r="G296" s="138">
        <f>SUM(G297:G297)</f>
        <v>0</v>
      </c>
      <c r="H296" s="138">
        <f>SUM(H297:H297)</f>
        <v>0</v>
      </c>
      <c r="I296" s="250" t="e">
        <f t="shared" si="13"/>
        <v>#DIV/0!</v>
      </c>
      <c r="J296" s="138">
        <f>SUM(J297:J297)</f>
        <v>0</v>
      </c>
    </row>
    <row r="297" spans="1:206" ht="7.5" customHeight="1" x14ac:dyDescent="0.2">
      <c r="A297" s="146"/>
      <c r="B297" s="146"/>
      <c r="C297" s="146"/>
      <c r="D297" s="146"/>
      <c r="E297" s="147"/>
      <c r="F297" s="147"/>
      <c r="G297" s="148"/>
      <c r="H297" s="148"/>
      <c r="I297" s="253"/>
      <c r="J297" s="148"/>
    </row>
    <row r="298" spans="1:206" x14ac:dyDescent="0.2">
      <c r="A298" s="238" t="s">
        <v>392</v>
      </c>
      <c r="B298" s="238"/>
      <c r="C298" s="238"/>
      <c r="D298" s="238"/>
      <c r="E298" s="238"/>
      <c r="F298" s="238"/>
      <c r="G298" s="142">
        <f t="shared" ref="G298:H301" si="20">G299</f>
        <v>43500</v>
      </c>
      <c r="H298" s="142">
        <f t="shared" si="20"/>
        <v>0</v>
      </c>
      <c r="I298" s="252">
        <f t="shared" ref="I298:I361" si="21">H298/G298</f>
        <v>0</v>
      </c>
      <c r="J298" s="142">
        <f>J299</f>
        <v>0</v>
      </c>
      <c r="GD298" s="153"/>
      <c r="GE298" s="153"/>
      <c r="GF298" s="153"/>
      <c r="GG298" s="153"/>
      <c r="GH298" s="153"/>
      <c r="GI298" s="153"/>
      <c r="GJ298" s="153"/>
      <c r="GK298" s="153"/>
      <c r="GL298" s="153"/>
      <c r="GM298" s="153"/>
      <c r="GN298" s="153"/>
      <c r="GO298" s="153"/>
      <c r="GP298" s="153"/>
      <c r="GQ298" s="153"/>
      <c r="GR298" s="153"/>
      <c r="GS298" s="153"/>
      <c r="GT298" s="153"/>
      <c r="GU298" s="153"/>
      <c r="GV298" s="153"/>
      <c r="GW298" s="153"/>
      <c r="GX298" s="153"/>
    </row>
    <row r="299" spans="1:206" x14ac:dyDescent="0.2">
      <c r="A299" s="144">
        <v>4</v>
      </c>
      <c r="B299" s="144"/>
      <c r="C299" s="144"/>
      <c r="D299" s="144"/>
      <c r="E299" s="145"/>
      <c r="F299" s="149" t="s">
        <v>5</v>
      </c>
      <c r="G299" s="138">
        <f t="shared" si="20"/>
        <v>43500</v>
      </c>
      <c r="H299" s="138">
        <f t="shared" si="20"/>
        <v>0</v>
      </c>
      <c r="I299" s="250">
        <f t="shared" si="21"/>
        <v>0</v>
      </c>
      <c r="J299" s="138">
        <f>J300</f>
        <v>0</v>
      </c>
    </row>
    <row r="300" spans="1:206" x14ac:dyDescent="0.2">
      <c r="A300" s="144"/>
      <c r="B300" s="144">
        <v>42</v>
      </c>
      <c r="C300" s="144"/>
      <c r="D300" s="144"/>
      <c r="E300" s="145"/>
      <c r="F300" s="149" t="s">
        <v>31</v>
      </c>
      <c r="G300" s="138">
        <f t="shared" si="20"/>
        <v>43500</v>
      </c>
      <c r="H300" s="138">
        <f t="shared" si="20"/>
        <v>0</v>
      </c>
      <c r="I300" s="250">
        <f t="shared" si="21"/>
        <v>0</v>
      </c>
      <c r="J300" s="138">
        <f>J301</f>
        <v>0</v>
      </c>
    </row>
    <row r="301" spans="1:206" x14ac:dyDescent="0.2">
      <c r="A301" s="144"/>
      <c r="B301" s="144"/>
      <c r="C301" s="144">
        <v>421</v>
      </c>
      <c r="D301" s="144"/>
      <c r="E301" s="145"/>
      <c r="F301" s="145" t="s">
        <v>284</v>
      </c>
      <c r="G301" s="138">
        <f t="shared" si="20"/>
        <v>43500</v>
      </c>
      <c r="H301" s="138">
        <f t="shared" si="20"/>
        <v>0</v>
      </c>
      <c r="I301" s="250">
        <f t="shared" si="21"/>
        <v>0</v>
      </c>
      <c r="J301" s="138">
        <f>J302</f>
        <v>0</v>
      </c>
    </row>
    <row r="302" spans="1:206" x14ac:dyDescent="0.2">
      <c r="A302" s="144"/>
      <c r="B302" s="144"/>
      <c r="C302" s="144"/>
      <c r="D302" s="144">
        <v>4213</v>
      </c>
      <c r="E302" s="145"/>
      <c r="F302" s="145" t="s">
        <v>391</v>
      </c>
      <c r="G302" s="138">
        <f>SUM(G303:G304)</f>
        <v>43500</v>
      </c>
      <c r="H302" s="138">
        <f>SUM(H303:H304)</f>
        <v>0</v>
      </c>
      <c r="I302" s="250">
        <f t="shared" si="21"/>
        <v>0</v>
      </c>
      <c r="J302" s="138">
        <f>SUM(J303:J304)</f>
        <v>0</v>
      </c>
    </row>
    <row r="303" spans="1:206" x14ac:dyDescent="0.2">
      <c r="A303" s="146"/>
      <c r="B303" s="146"/>
      <c r="C303" s="146"/>
      <c r="D303" s="146"/>
      <c r="E303" s="147">
        <v>421310</v>
      </c>
      <c r="F303" s="147" t="s">
        <v>287</v>
      </c>
      <c r="G303" s="148">
        <f>'[1]IZVRŠENJE PRORAČUNA 2024.'!H342</f>
        <v>43500</v>
      </c>
      <c r="H303" s="148">
        <f>'[1]IZVRŠENJE PRORAČUNA 2024.'!I342</f>
        <v>0</v>
      </c>
      <c r="I303" s="253">
        <f t="shared" si="21"/>
        <v>0</v>
      </c>
      <c r="J303" s="148">
        <v>0</v>
      </c>
    </row>
    <row r="304" spans="1:206" x14ac:dyDescent="0.2">
      <c r="A304" s="146"/>
      <c r="B304" s="146"/>
      <c r="C304" s="146"/>
      <c r="D304" s="146"/>
      <c r="E304" s="147">
        <v>421312</v>
      </c>
      <c r="F304" s="147" t="s">
        <v>288</v>
      </c>
      <c r="G304" s="148">
        <f>'[1]IZVRŠENJE PRORAČUNA 2024.'!H343</f>
        <v>0</v>
      </c>
      <c r="H304" s="148">
        <f>'[1]IZVRŠENJE PRORAČUNA 2024.'!I343</f>
        <v>0</v>
      </c>
      <c r="I304" s="253" t="e">
        <f t="shared" si="21"/>
        <v>#DIV/0!</v>
      </c>
      <c r="J304" s="148">
        <v>0</v>
      </c>
    </row>
    <row r="305" spans="1:206" x14ac:dyDescent="0.2">
      <c r="A305" s="240" t="s">
        <v>393</v>
      </c>
      <c r="B305" s="240"/>
      <c r="C305" s="240"/>
      <c r="D305" s="240"/>
      <c r="E305" s="240"/>
      <c r="F305" s="240"/>
      <c r="G305" s="140">
        <f>G306+G330+G340</f>
        <v>1335800</v>
      </c>
      <c r="H305" s="140">
        <f>H306+H330+H340</f>
        <v>18130</v>
      </c>
      <c r="I305" s="251">
        <f t="shared" si="21"/>
        <v>1.3572391076508459E-2</v>
      </c>
      <c r="J305" s="140">
        <f>J306+J330+J340</f>
        <v>667670</v>
      </c>
      <c r="GD305" s="156"/>
      <c r="GE305" s="156"/>
      <c r="GF305" s="156"/>
      <c r="GG305" s="156"/>
      <c r="GH305" s="156"/>
      <c r="GI305" s="156"/>
      <c r="GJ305" s="156"/>
      <c r="GK305" s="156"/>
      <c r="GL305" s="156"/>
      <c r="GM305" s="156"/>
      <c r="GN305" s="156"/>
      <c r="GO305" s="156"/>
      <c r="GP305" s="156"/>
      <c r="GQ305" s="156"/>
      <c r="GR305" s="156"/>
      <c r="GS305" s="156"/>
      <c r="GT305" s="156"/>
      <c r="GU305" s="156"/>
      <c r="GV305" s="156"/>
      <c r="GW305" s="156"/>
      <c r="GX305" s="156"/>
    </row>
    <row r="306" spans="1:206" x14ac:dyDescent="0.2">
      <c r="A306" s="238" t="s">
        <v>394</v>
      </c>
      <c r="B306" s="238"/>
      <c r="C306" s="238"/>
      <c r="D306" s="238"/>
      <c r="E306" s="238"/>
      <c r="F306" s="238"/>
      <c r="G306" s="142">
        <f>G307+G322</f>
        <v>1326500</v>
      </c>
      <c r="H306" s="142">
        <f>H307+H322</f>
        <v>10450</v>
      </c>
      <c r="I306" s="252">
        <f t="shared" si="21"/>
        <v>7.8778741047870332E-3</v>
      </c>
      <c r="J306" s="142">
        <f>J307+J322</f>
        <v>666050</v>
      </c>
      <c r="GD306" s="153"/>
      <c r="GE306" s="153"/>
      <c r="GF306" s="153"/>
      <c r="GG306" s="153"/>
      <c r="GH306" s="153"/>
      <c r="GI306" s="153"/>
      <c r="GJ306" s="153"/>
      <c r="GK306" s="153"/>
      <c r="GL306" s="153"/>
      <c r="GM306" s="153"/>
      <c r="GN306" s="153"/>
      <c r="GO306" s="153"/>
      <c r="GP306" s="153"/>
      <c r="GQ306" s="153"/>
      <c r="GR306" s="153"/>
      <c r="GS306" s="153"/>
      <c r="GT306" s="153"/>
      <c r="GU306" s="153"/>
      <c r="GV306" s="153"/>
      <c r="GW306" s="153"/>
      <c r="GX306" s="153"/>
    </row>
    <row r="307" spans="1:206" x14ac:dyDescent="0.2">
      <c r="A307" s="144">
        <v>3</v>
      </c>
      <c r="B307" s="144"/>
      <c r="C307" s="144"/>
      <c r="D307" s="144"/>
      <c r="E307" s="145"/>
      <c r="F307" s="145" t="s">
        <v>15</v>
      </c>
      <c r="G307" s="138">
        <f t="shared" ref="G307:H309" si="22">G308</f>
        <v>13000</v>
      </c>
      <c r="H307" s="138">
        <f t="shared" si="22"/>
        <v>10450</v>
      </c>
      <c r="I307" s="250">
        <f t="shared" si="21"/>
        <v>0.80384615384615388</v>
      </c>
      <c r="J307" s="138">
        <f>J308</f>
        <v>2550</v>
      </c>
    </row>
    <row r="308" spans="1:206" x14ac:dyDescent="0.2">
      <c r="A308" s="144"/>
      <c r="B308" s="144">
        <v>38</v>
      </c>
      <c r="C308" s="144"/>
      <c r="D308" s="144"/>
      <c r="E308" s="145"/>
      <c r="F308" s="145" t="s">
        <v>266</v>
      </c>
      <c r="G308" s="138">
        <f t="shared" si="22"/>
        <v>13000</v>
      </c>
      <c r="H308" s="138">
        <f t="shared" si="22"/>
        <v>10450</v>
      </c>
      <c r="I308" s="250">
        <f t="shared" si="21"/>
        <v>0.80384615384615388</v>
      </c>
      <c r="J308" s="138">
        <f>J309</f>
        <v>2550</v>
      </c>
    </row>
    <row r="309" spans="1:206" x14ac:dyDescent="0.2">
      <c r="A309" s="144"/>
      <c r="B309" s="144"/>
      <c r="C309" s="144">
        <v>381</v>
      </c>
      <c r="D309" s="144"/>
      <c r="E309" s="145"/>
      <c r="F309" s="145" t="s">
        <v>34</v>
      </c>
      <c r="G309" s="138">
        <f>G310</f>
        <v>13000</v>
      </c>
      <c r="H309" s="138">
        <f t="shared" si="22"/>
        <v>10450</v>
      </c>
      <c r="I309" s="250">
        <f t="shared" si="21"/>
        <v>0.80384615384615388</v>
      </c>
      <c r="J309" s="138">
        <f>J310</f>
        <v>2550</v>
      </c>
    </row>
    <row r="310" spans="1:206" x14ac:dyDescent="0.2">
      <c r="A310" s="144"/>
      <c r="B310" s="144"/>
      <c r="C310" s="144"/>
      <c r="D310" s="144">
        <v>3811</v>
      </c>
      <c r="E310" s="145"/>
      <c r="F310" s="145" t="s">
        <v>267</v>
      </c>
      <c r="G310" s="138">
        <f>SUM(G311:G321)</f>
        <v>13000</v>
      </c>
      <c r="H310" s="138">
        <f>SUM(H311:H321)</f>
        <v>10450</v>
      </c>
      <c r="I310" s="250">
        <f t="shared" si="21"/>
        <v>0.80384615384615388</v>
      </c>
      <c r="J310" s="138">
        <f t="shared" ref="J310:J321" si="23">G310-H310</f>
        <v>2550</v>
      </c>
    </row>
    <row r="311" spans="1:206" x14ac:dyDescent="0.2">
      <c r="A311" s="146"/>
      <c r="B311" s="146"/>
      <c r="C311" s="146"/>
      <c r="D311" s="146"/>
      <c r="E311" s="147">
        <v>3811</v>
      </c>
      <c r="F311" s="154" t="str">
        <f>'[1]IZVRŠENJE PRORAČUNA 2024.'!G307</f>
        <v>Tekuće donacije u novcu-rekreacija</v>
      </c>
      <c r="G311" s="148">
        <f>'[1]IZVRŠENJE PRORAČUNA 2024.'!H307</f>
        <v>10000</v>
      </c>
      <c r="H311" s="148">
        <v>0</v>
      </c>
      <c r="I311" s="253">
        <f t="shared" si="21"/>
        <v>0</v>
      </c>
      <c r="J311" s="148">
        <f t="shared" si="23"/>
        <v>10000</v>
      </c>
    </row>
    <row r="312" spans="1:206" x14ac:dyDescent="0.2">
      <c r="A312" s="146"/>
      <c r="B312" s="146"/>
      <c r="C312" s="146"/>
      <c r="D312" s="146"/>
      <c r="E312" s="147">
        <v>381143</v>
      </c>
      <c r="F312" s="154" t="s">
        <v>472</v>
      </c>
      <c r="G312" s="148"/>
      <c r="H312" s="148">
        <v>1500</v>
      </c>
      <c r="I312" s="253"/>
      <c r="J312" s="148"/>
    </row>
    <row r="313" spans="1:206" x14ac:dyDescent="0.2">
      <c r="A313" s="146"/>
      <c r="B313" s="146"/>
      <c r="C313" s="146"/>
      <c r="D313" s="146"/>
      <c r="E313" s="147">
        <v>381144</v>
      </c>
      <c r="F313" s="147" t="s">
        <v>395</v>
      </c>
      <c r="G313" s="148"/>
      <c r="H313" s="148">
        <v>2350</v>
      </c>
      <c r="I313" s="253" t="e">
        <f t="shared" si="21"/>
        <v>#DIV/0!</v>
      </c>
      <c r="J313" s="148">
        <f t="shared" si="23"/>
        <v>-2350</v>
      </c>
    </row>
    <row r="314" spans="1:206" x14ac:dyDescent="0.2">
      <c r="A314" s="146"/>
      <c r="B314" s="146"/>
      <c r="C314" s="146"/>
      <c r="D314" s="146"/>
      <c r="E314" s="147">
        <v>381150</v>
      </c>
      <c r="F314" s="147" t="s">
        <v>396</v>
      </c>
      <c r="G314" s="148"/>
      <c r="H314" s="148">
        <v>0</v>
      </c>
      <c r="I314" s="253" t="e">
        <f t="shared" si="21"/>
        <v>#DIV/0!</v>
      </c>
      <c r="J314" s="148">
        <f t="shared" si="23"/>
        <v>0</v>
      </c>
    </row>
    <row r="315" spans="1:206" x14ac:dyDescent="0.2">
      <c r="A315" s="146"/>
      <c r="B315" s="146"/>
      <c r="C315" s="146"/>
      <c r="D315" s="146"/>
      <c r="E315" s="147">
        <v>3811490</v>
      </c>
      <c r="F315" s="147" t="s">
        <v>397</v>
      </c>
      <c r="G315" s="148"/>
      <c r="H315" s="148">
        <v>1500</v>
      </c>
      <c r="I315" s="253" t="e">
        <f t="shared" si="21"/>
        <v>#DIV/0!</v>
      </c>
      <c r="J315" s="148">
        <f t="shared" si="23"/>
        <v>-1500</v>
      </c>
    </row>
    <row r="316" spans="1:206" x14ac:dyDescent="0.2">
      <c r="A316" s="146"/>
      <c r="B316" s="146"/>
      <c r="C316" s="146"/>
      <c r="D316" s="146"/>
      <c r="E316" s="147">
        <v>3811491</v>
      </c>
      <c r="F316" s="147" t="s">
        <v>398</v>
      </c>
      <c r="G316" s="148"/>
      <c r="H316" s="148">
        <v>1500</v>
      </c>
      <c r="I316" s="253" t="e">
        <f t="shared" si="21"/>
        <v>#DIV/0!</v>
      </c>
      <c r="J316" s="148">
        <f t="shared" si="23"/>
        <v>-1500</v>
      </c>
    </row>
    <row r="317" spans="1:206" x14ac:dyDescent="0.2">
      <c r="A317" s="146"/>
      <c r="B317" s="146"/>
      <c r="C317" s="146"/>
      <c r="D317" s="146"/>
      <c r="E317" s="147">
        <v>3811493</v>
      </c>
      <c r="F317" s="154" t="s">
        <v>473</v>
      </c>
      <c r="G317" s="148"/>
      <c r="H317" s="148">
        <v>0</v>
      </c>
      <c r="I317" s="253" t="e">
        <f t="shared" si="21"/>
        <v>#DIV/0!</v>
      </c>
      <c r="J317" s="148">
        <f t="shared" si="23"/>
        <v>0</v>
      </c>
    </row>
    <row r="318" spans="1:206" x14ac:dyDescent="0.2">
      <c r="A318" s="146"/>
      <c r="B318" s="146"/>
      <c r="C318" s="146"/>
      <c r="D318" s="146"/>
      <c r="E318" s="147">
        <v>3811494</v>
      </c>
      <c r="F318" s="147" t="s">
        <v>399</v>
      </c>
      <c r="G318" s="148"/>
      <c r="H318" s="148">
        <v>0</v>
      </c>
      <c r="I318" s="253" t="e">
        <f t="shared" si="21"/>
        <v>#DIV/0!</v>
      </c>
      <c r="J318" s="148">
        <f t="shared" si="23"/>
        <v>0</v>
      </c>
    </row>
    <row r="319" spans="1:206" x14ac:dyDescent="0.2">
      <c r="A319" s="146"/>
      <c r="B319" s="146"/>
      <c r="C319" s="146"/>
      <c r="D319" s="146"/>
      <c r="E319" s="147">
        <v>3811496</v>
      </c>
      <c r="F319" s="147" t="s">
        <v>400</v>
      </c>
      <c r="G319" s="148"/>
      <c r="H319" s="148">
        <v>3600</v>
      </c>
      <c r="I319" s="253" t="e">
        <f t="shared" si="21"/>
        <v>#DIV/0!</v>
      </c>
      <c r="J319" s="148">
        <f t="shared" si="23"/>
        <v>-3600</v>
      </c>
    </row>
    <row r="320" spans="1:206" x14ac:dyDescent="0.2">
      <c r="A320" s="146"/>
      <c r="B320" s="146"/>
      <c r="C320" s="146"/>
      <c r="D320" s="146"/>
      <c r="E320" s="147">
        <v>3811499</v>
      </c>
      <c r="F320" s="147" t="s">
        <v>401</v>
      </c>
      <c r="G320" s="148"/>
      <c r="H320" s="148">
        <v>0</v>
      </c>
      <c r="I320" s="253" t="e">
        <f t="shared" si="21"/>
        <v>#DIV/0!</v>
      </c>
      <c r="J320" s="148">
        <f t="shared" si="23"/>
        <v>0</v>
      </c>
    </row>
    <row r="321" spans="1:206" x14ac:dyDescent="0.2">
      <c r="A321" s="146"/>
      <c r="B321" s="146"/>
      <c r="C321" s="146"/>
      <c r="D321" s="146"/>
      <c r="E321" s="147">
        <f>'[1]IZVRŠENJE PRORAČUNA 2024.'!F312</f>
        <v>381173</v>
      </c>
      <c r="F321" s="147" t="str">
        <f>'[1]IZVRŠENJE PRORAČUNA 2024.'!G312</f>
        <v>Participativni proračun za mlade</v>
      </c>
      <c r="G321" s="148">
        <v>3000</v>
      </c>
      <c r="H321" s="148">
        <v>0</v>
      </c>
      <c r="I321" s="253">
        <f t="shared" si="21"/>
        <v>0</v>
      </c>
      <c r="J321" s="148">
        <f t="shared" si="23"/>
        <v>3000</v>
      </c>
    </row>
    <row r="322" spans="1:206" x14ac:dyDescent="0.2">
      <c r="A322" s="144">
        <v>4</v>
      </c>
      <c r="B322" s="144"/>
      <c r="C322" s="144"/>
      <c r="D322" s="144"/>
      <c r="E322" s="145"/>
      <c r="F322" s="149" t="s">
        <v>5</v>
      </c>
      <c r="G322" s="138">
        <f t="shared" ref="G322:H324" si="24">G323</f>
        <v>1313500</v>
      </c>
      <c r="H322" s="138">
        <f t="shared" si="24"/>
        <v>0</v>
      </c>
      <c r="I322" s="250">
        <f t="shared" si="21"/>
        <v>0</v>
      </c>
      <c r="J322" s="138">
        <f>J323</f>
        <v>663500</v>
      </c>
    </row>
    <row r="323" spans="1:206" ht="13.5" customHeight="1" x14ac:dyDescent="0.2">
      <c r="A323" s="144"/>
      <c r="B323" s="144">
        <v>41</v>
      </c>
      <c r="C323" s="144"/>
      <c r="D323" s="144"/>
      <c r="E323" s="145"/>
      <c r="F323" s="149" t="s">
        <v>31</v>
      </c>
      <c r="G323" s="138">
        <f t="shared" si="24"/>
        <v>1313500</v>
      </c>
      <c r="H323" s="138">
        <f t="shared" si="24"/>
        <v>0</v>
      </c>
      <c r="I323" s="250">
        <f t="shared" si="21"/>
        <v>0</v>
      </c>
      <c r="J323" s="138">
        <f>J324</f>
        <v>663500</v>
      </c>
    </row>
    <row r="324" spans="1:206" x14ac:dyDescent="0.2">
      <c r="A324" s="144"/>
      <c r="B324" s="144"/>
      <c r="C324" s="144">
        <v>412</v>
      </c>
      <c r="D324" s="144"/>
      <c r="E324" s="145"/>
      <c r="F324" s="145" t="s">
        <v>402</v>
      </c>
      <c r="G324" s="138">
        <f t="shared" si="24"/>
        <v>1313500</v>
      </c>
      <c r="H324" s="138">
        <f t="shared" si="24"/>
        <v>0</v>
      </c>
      <c r="I324" s="250">
        <f t="shared" si="21"/>
        <v>0</v>
      </c>
      <c r="J324" s="138">
        <f>J325</f>
        <v>663500</v>
      </c>
    </row>
    <row r="325" spans="1:206" x14ac:dyDescent="0.2">
      <c r="A325" s="144"/>
      <c r="B325" s="144"/>
      <c r="C325" s="144"/>
      <c r="D325" s="144">
        <v>4124</v>
      </c>
      <c r="E325" s="145"/>
      <c r="F325" s="145" t="s">
        <v>403</v>
      </c>
      <c r="G325" s="138">
        <f>SUM(G326:G329)</f>
        <v>1313500</v>
      </c>
      <c r="H325" s="138">
        <f>SUM(H326:H329)</f>
        <v>0</v>
      </c>
      <c r="I325" s="250">
        <f t="shared" si="21"/>
        <v>0</v>
      </c>
      <c r="J325" s="138">
        <f>SUM(J326:J329)</f>
        <v>663500</v>
      </c>
    </row>
    <row r="326" spans="1:206" x14ac:dyDescent="0.2">
      <c r="A326" s="146"/>
      <c r="B326" s="146"/>
      <c r="C326" s="146"/>
      <c r="D326" s="146"/>
      <c r="E326" s="147">
        <v>41241</v>
      </c>
      <c r="F326" s="147" t="s">
        <v>279</v>
      </c>
      <c r="G326" s="148">
        <f>'[1]IZVRŠENJE PRORAČUNA 2024.'!H330</f>
        <v>20000</v>
      </c>
      <c r="H326" s="148">
        <f>'[1]IZVRŠENJE PRORAČUNA 2024.'!I330</f>
        <v>0</v>
      </c>
      <c r="I326" s="253">
        <f t="shared" si="21"/>
        <v>0</v>
      </c>
      <c r="J326" s="148">
        <v>0</v>
      </c>
    </row>
    <row r="327" spans="1:206" x14ac:dyDescent="0.2">
      <c r="A327" s="146"/>
      <c r="B327" s="146"/>
      <c r="C327" s="146"/>
      <c r="D327" s="146"/>
      <c r="E327" s="147">
        <v>412410</v>
      </c>
      <c r="F327" s="147" t="s">
        <v>280</v>
      </c>
      <c r="G327" s="148">
        <f>'[1]IZVRŠENJE PRORAČUNA 2024.'!H331</f>
        <v>630000</v>
      </c>
      <c r="H327" s="148">
        <f>'[1]IZVRŠENJE PRORAČUNA 2024.'!I331</f>
        <v>0</v>
      </c>
      <c r="I327" s="253">
        <f t="shared" si="21"/>
        <v>0</v>
      </c>
      <c r="J327" s="148">
        <v>0</v>
      </c>
    </row>
    <row r="328" spans="1:206" x14ac:dyDescent="0.2">
      <c r="A328" s="146"/>
      <c r="B328" s="146"/>
      <c r="C328" s="146"/>
      <c r="D328" s="146"/>
      <c r="E328" s="147">
        <v>412411</v>
      </c>
      <c r="F328" s="147" t="s">
        <v>281</v>
      </c>
      <c r="G328" s="148">
        <f>'[1]IZVRŠENJE PRORAČUNA 2024.'!H332</f>
        <v>13500</v>
      </c>
      <c r="H328" s="148">
        <f>'[1]IZVRŠENJE PRORAČUNA 2024.'!I332</f>
        <v>0</v>
      </c>
      <c r="I328" s="253">
        <f t="shared" si="21"/>
        <v>0</v>
      </c>
      <c r="J328" s="148">
        <f>G328-H328</f>
        <v>13500</v>
      </c>
    </row>
    <row r="329" spans="1:206" x14ac:dyDescent="0.2">
      <c r="A329" s="146"/>
      <c r="B329" s="146"/>
      <c r="C329" s="146"/>
      <c r="D329" s="146"/>
      <c r="E329" s="147">
        <v>412412</v>
      </c>
      <c r="F329" s="147" t="s">
        <v>404</v>
      </c>
      <c r="G329" s="148">
        <f>'[1]IZVRŠENJE PRORAČUNA 2024.'!H333</f>
        <v>650000</v>
      </c>
      <c r="H329" s="148">
        <f>'[1]IZVRŠENJE PRORAČUNA 2024.'!I333</f>
        <v>0</v>
      </c>
      <c r="I329" s="253">
        <f t="shared" si="21"/>
        <v>0</v>
      </c>
      <c r="J329" s="148">
        <f>G329-H329</f>
        <v>650000</v>
      </c>
    </row>
    <row r="330" spans="1:206" x14ac:dyDescent="0.2">
      <c r="A330" s="238" t="s">
        <v>405</v>
      </c>
      <c r="B330" s="238"/>
      <c r="C330" s="238"/>
      <c r="D330" s="238"/>
      <c r="E330" s="238"/>
      <c r="F330" s="238"/>
      <c r="G330" s="142">
        <f t="shared" ref="G330:H333" si="25">G331</f>
        <v>9300</v>
      </c>
      <c r="H330" s="142">
        <f t="shared" si="25"/>
        <v>7680</v>
      </c>
      <c r="I330" s="252">
        <f t="shared" si="21"/>
        <v>0.82580645161290323</v>
      </c>
      <c r="J330" s="142">
        <f>J331</f>
        <v>1620</v>
      </c>
      <c r="GD330" s="153"/>
      <c r="GE330" s="153"/>
      <c r="GF330" s="153"/>
      <c r="GG330" s="153"/>
      <c r="GH330" s="153"/>
      <c r="GI330" s="153"/>
      <c r="GJ330" s="153"/>
      <c r="GK330" s="153"/>
      <c r="GL330" s="153"/>
      <c r="GM330" s="153"/>
      <c r="GN330" s="153"/>
      <c r="GO330" s="153"/>
      <c r="GP330" s="153"/>
      <c r="GQ330" s="153"/>
      <c r="GR330" s="153"/>
      <c r="GS330" s="153"/>
      <c r="GT330" s="153"/>
      <c r="GU330" s="153"/>
      <c r="GV330" s="153"/>
      <c r="GW330" s="153"/>
      <c r="GX330" s="153"/>
    </row>
    <row r="331" spans="1:206" x14ac:dyDescent="0.2">
      <c r="A331" s="144">
        <v>3</v>
      </c>
      <c r="B331" s="144"/>
      <c r="C331" s="144"/>
      <c r="D331" s="144"/>
      <c r="E331" s="145"/>
      <c r="F331" s="145" t="s">
        <v>15</v>
      </c>
      <c r="G331" s="138">
        <f t="shared" si="25"/>
        <v>9300</v>
      </c>
      <c r="H331" s="138">
        <f t="shared" si="25"/>
        <v>7680</v>
      </c>
      <c r="I331" s="250">
        <f t="shared" si="21"/>
        <v>0.82580645161290323</v>
      </c>
      <c r="J331" s="138">
        <f>J332</f>
        <v>1620</v>
      </c>
    </row>
    <row r="332" spans="1:206" x14ac:dyDescent="0.2">
      <c r="A332" s="144"/>
      <c r="B332" s="144">
        <v>38</v>
      </c>
      <c r="C332" s="144"/>
      <c r="D332" s="144"/>
      <c r="E332" s="145"/>
      <c r="F332" s="145" t="s">
        <v>266</v>
      </c>
      <c r="G332" s="138">
        <f t="shared" si="25"/>
        <v>9300</v>
      </c>
      <c r="H332" s="138">
        <f t="shared" si="25"/>
        <v>7680</v>
      </c>
      <c r="I332" s="250">
        <f t="shared" si="21"/>
        <v>0.82580645161290323</v>
      </c>
      <c r="J332" s="138">
        <f>J333</f>
        <v>1620</v>
      </c>
    </row>
    <row r="333" spans="1:206" x14ac:dyDescent="0.2">
      <c r="A333" s="144"/>
      <c r="B333" s="144"/>
      <c r="C333" s="144">
        <v>381</v>
      </c>
      <c r="D333" s="144"/>
      <c r="E333" s="145"/>
      <c r="F333" s="145" t="s">
        <v>34</v>
      </c>
      <c r="G333" s="138">
        <f>G334</f>
        <v>9300</v>
      </c>
      <c r="H333" s="138">
        <f t="shared" si="25"/>
        <v>7680</v>
      </c>
      <c r="I333" s="250">
        <f t="shared" si="21"/>
        <v>0.82580645161290323</v>
      </c>
      <c r="J333" s="138">
        <f>J334</f>
        <v>1620</v>
      </c>
    </row>
    <row r="334" spans="1:206" x14ac:dyDescent="0.2">
      <c r="A334" s="144"/>
      <c r="B334" s="144"/>
      <c r="C334" s="144"/>
      <c r="D334" s="144">
        <v>3811</v>
      </c>
      <c r="E334" s="145"/>
      <c r="F334" s="145" t="s">
        <v>267</v>
      </c>
      <c r="G334" s="138">
        <f>SUM(G335:G339)</f>
        <v>9300</v>
      </c>
      <c r="H334" s="138">
        <f>SUM(H335:H339)</f>
        <v>7680</v>
      </c>
      <c r="I334" s="250">
        <f t="shared" si="21"/>
        <v>0.82580645161290323</v>
      </c>
      <c r="J334" s="138">
        <f t="shared" ref="J334:J339" si="26">G334-H334</f>
        <v>1620</v>
      </c>
    </row>
    <row r="335" spans="1:206" x14ac:dyDescent="0.2">
      <c r="A335" s="146"/>
      <c r="B335" s="146"/>
      <c r="C335" s="146"/>
      <c r="D335" s="146"/>
      <c r="E335" s="147">
        <f>'[1]IZVRŠENJE PRORAČUNA 2024.'!F306</f>
        <v>3811</v>
      </c>
      <c r="F335" s="154" t="str">
        <f>'[1]IZVRŠENJE PRORAČUNA 2024.'!G306</f>
        <v>Tekuće donacije u novcu-kultura</v>
      </c>
      <c r="G335" s="148">
        <f>'[1]IZVRŠENJE PRORAČUNA 2024.'!H306</f>
        <v>9300</v>
      </c>
      <c r="H335" s="148">
        <v>0</v>
      </c>
      <c r="I335" s="253">
        <f t="shared" si="21"/>
        <v>0</v>
      </c>
      <c r="J335" s="148">
        <f t="shared" si="26"/>
        <v>9300</v>
      </c>
    </row>
    <row r="336" spans="1:206" ht="18.75" customHeight="1" x14ac:dyDescent="0.2">
      <c r="A336" s="146"/>
      <c r="B336" s="146"/>
      <c r="C336" s="146"/>
      <c r="D336" s="146"/>
      <c r="E336" s="147">
        <v>381140</v>
      </c>
      <c r="F336" s="154" t="s">
        <v>496</v>
      </c>
      <c r="G336" s="148"/>
      <c r="H336" s="148">
        <v>4380</v>
      </c>
      <c r="I336" s="253" t="e">
        <f t="shared" si="21"/>
        <v>#DIV/0!</v>
      </c>
      <c r="J336" s="148">
        <f t="shared" si="26"/>
        <v>-4380</v>
      </c>
    </row>
    <row r="337" spans="1:206" x14ac:dyDescent="0.2">
      <c r="A337" s="146"/>
      <c r="B337" s="146"/>
      <c r="C337" s="146"/>
      <c r="D337" s="146"/>
      <c r="E337" s="147">
        <v>381141</v>
      </c>
      <c r="F337" s="154" t="s">
        <v>406</v>
      </c>
      <c r="G337" s="148"/>
      <c r="H337" s="148">
        <v>0</v>
      </c>
      <c r="I337" s="253" t="e">
        <f t="shared" si="21"/>
        <v>#DIV/0!</v>
      </c>
      <c r="J337" s="148">
        <f t="shared" si="26"/>
        <v>0</v>
      </c>
    </row>
    <row r="338" spans="1:206" x14ac:dyDescent="0.2">
      <c r="A338" s="146"/>
      <c r="B338" s="146"/>
      <c r="C338" s="146"/>
      <c r="D338" s="146"/>
      <c r="E338" s="147">
        <v>38119</v>
      </c>
      <c r="F338" s="154" t="s">
        <v>407</v>
      </c>
      <c r="G338" s="148"/>
      <c r="H338" s="148">
        <v>0</v>
      </c>
      <c r="I338" s="253" t="e">
        <f t="shared" si="21"/>
        <v>#DIV/0!</v>
      </c>
      <c r="J338" s="148">
        <f t="shared" si="26"/>
        <v>0</v>
      </c>
    </row>
    <row r="339" spans="1:206" x14ac:dyDescent="0.2">
      <c r="A339" s="146"/>
      <c r="B339" s="146"/>
      <c r="C339" s="146"/>
      <c r="D339" s="146"/>
      <c r="E339" s="147">
        <v>381191</v>
      </c>
      <c r="F339" s="154" t="s">
        <v>408</v>
      </c>
      <c r="G339" s="148"/>
      <c r="H339" s="148">
        <v>3300</v>
      </c>
      <c r="I339" s="253" t="e">
        <f t="shared" si="21"/>
        <v>#DIV/0!</v>
      </c>
      <c r="J339" s="148">
        <f t="shared" si="26"/>
        <v>-3300</v>
      </c>
    </row>
    <row r="340" spans="1:206" x14ac:dyDescent="0.2">
      <c r="A340" s="238" t="s">
        <v>409</v>
      </c>
      <c r="B340" s="238"/>
      <c r="C340" s="238"/>
      <c r="D340" s="238"/>
      <c r="E340" s="238"/>
      <c r="F340" s="238"/>
      <c r="G340" s="142">
        <f t="shared" ref="G340:H343" si="27">G341</f>
        <v>0</v>
      </c>
      <c r="H340" s="142">
        <f t="shared" si="27"/>
        <v>0</v>
      </c>
      <c r="I340" s="252" t="e">
        <f t="shared" si="21"/>
        <v>#DIV/0!</v>
      </c>
      <c r="J340" s="142">
        <f>J341</f>
        <v>0</v>
      </c>
      <c r="GD340" s="153"/>
      <c r="GE340" s="153"/>
      <c r="GF340" s="153"/>
      <c r="GG340" s="153"/>
      <c r="GH340" s="153"/>
      <c r="GI340" s="153"/>
      <c r="GJ340" s="153"/>
      <c r="GK340" s="153"/>
      <c r="GL340" s="153"/>
      <c r="GM340" s="153"/>
      <c r="GN340" s="153"/>
      <c r="GO340" s="153"/>
      <c r="GP340" s="153"/>
      <c r="GQ340" s="153"/>
      <c r="GR340" s="153"/>
      <c r="GS340" s="153"/>
      <c r="GT340" s="153"/>
      <c r="GU340" s="153"/>
      <c r="GV340" s="153"/>
      <c r="GW340" s="153"/>
      <c r="GX340" s="153"/>
    </row>
    <row r="341" spans="1:206" x14ac:dyDescent="0.2">
      <c r="A341" s="144">
        <v>3</v>
      </c>
      <c r="B341" s="144"/>
      <c r="C341" s="144"/>
      <c r="D341" s="144"/>
      <c r="E341" s="145"/>
      <c r="F341" s="145" t="s">
        <v>15</v>
      </c>
      <c r="G341" s="138">
        <f t="shared" si="27"/>
        <v>0</v>
      </c>
      <c r="H341" s="138">
        <f t="shared" si="27"/>
        <v>0</v>
      </c>
      <c r="I341" s="250" t="e">
        <f t="shared" si="21"/>
        <v>#DIV/0!</v>
      </c>
      <c r="J341" s="138">
        <f>J342</f>
        <v>0</v>
      </c>
    </row>
    <row r="342" spans="1:206" x14ac:dyDescent="0.2">
      <c r="A342" s="144"/>
      <c r="B342" s="144">
        <v>38</v>
      </c>
      <c r="C342" s="144"/>
      <c r="D342" s="144"/>
      <c r="E342" s="145"/>
      <c r="F342" s="145" t="s">
        <v>266</v>
      </c>
      <c r="G342" s="138">
        <f>G343</f>
        <v>0</v>
      </c>
      <c r="H342" s="138">
        <f t="shared" si="27"/>
        <v>0</v>
      </c>
      <c r="I342" s="250" t="e">
        <f t="shared" si="21"/>
        <v>#DIV/0!</v>
      </c>
      <c r="J342" s="138">
        <f>J343</f>
        <v>0</v>
      </c>
    </row>
    <row r="343" spans="1:206" x14ac:dyDescent="0.2">
      <c r="A343" s="144"/>
      <c r="B343" s="144"/>
      <c r="C343" s="144">
        <v>381</v>
      </c>
      <c r="D343" s="144"/>
      <c r="E343" s="145"/>
      <c r="F343" s="145" t="s">
        <v>34</v>
      </c>
      <c r="G343" s="138">
        <f>G344</f>
        <v>0</v>
      </c>
      <c r="H343" s="138">
        <f t="shared" si="27"/>
        <v>0</v>
      </c>
      <c r="I343" s="250" t="e">
        <f t="shared" si="21"/>
        <v>#DIV/0!</v>
      </c>
      <c r="J343" s="138">
        <f>J344</f>
        <v>0</v>
      </c>
    </row>
    <row r="344" spans="1:206" x14ac:dyDescent="0.2">
      <c r="A344" s="144"/>
      <c r="B344" s="144"/>
      <c r="C344" s="144"/>
      <c r="D344" s="144">
        <v>3811</v>
      </c>
      <c r="E344" s="145"/>
      <c r="F344" s="145" t="s">
        <v>267</v>
      </c>
      <c r="G344" s="138">
        <f>G345</f>
        <v>0</v>
      </c>
      <c r="H344" s="138">
        <f>H345</f>
        <v>0</v>
      </c>
      <c r="I344" s="250" t="e">
        <f t="shared" si="21"/>
        <v>#DIV/0!</v>
      </c>
      <c r="J344" s="138">
        <f>G344-H344</f>
        <v>0</v>
      </c>
    </row>
    <row r="345" spans="1:206" x14ac:dyDescent="0.2">
      <c r="A345" s="146"/>
      <c r="B345" s="146"/>
      <c r="C345" s="146"/>
      <c r="D345" s="146"/>
      <c r="E345" s="147">
        <v>3811460</v>
      </c>
      <c r="F345" s="154" t="s">
        <v>410</v>
      </c>
      <c r="G345" s="148">
        <f>'[1]IZVRŠENJE PRORAČUNA 2024.'!H311</f>
        <v>0</v>
      </c>
      <c r="H345" s="148">
        <f>'[1]IZVRŠENJE PRORAČUNA 2024.'!I311</f>
        <v>0</v>
      </c>
      <c r="I345" s="253" t="e">
        <f t="shared" si="21"/>
        <v>#DIV/0!</v>
      </c>
      <c r="J345" s="148">
        <f>G345-H345</f>
        <v>0</v>
      </c>
    </row>
    <row r="346" spans="1:206" x14ac:dyDescent="0.2">
      <c r="A346" s="240" t="s">
        <v>411</v>
      </c>
      <c r="B346" s="240"/>
      <c r="C346" s="240"/>
      <c r="D346" s="240"/>
      <c r="E346" s="240"/>
      <c r="F346" s="240"/>
      <c r="G346" s="140">
        <f>G347+G353+G359+G374</f>
        <v>131800</v>
      </c>
      <c r="H346" s="140">
        <f>H347+H353+H359+H374</f>
        <v>83798.02</v>
      </c>
      <c r="I346" s="251">
        <f t="shared" si="21"/>
        <v>0.63579681335356608</v>
      </c>
      <c r="J346" s="140">
        <f>J347+J353+J359+J374</f>
        <v>47410.78</v>
      </c>
      <c r="GD346" s="156"/>
      <c r="GE346" s="156"/>
      <c r="GF346" s="156"/>
      <c r="GG346" s="156"/>
      <c r="GH346" s="156"/>
      <c r="GI346" s="156"/>
      <c r="GJ346" s="156"/>
      <c r="GK346" s="156"/>
      <c r="GL346" s="156"/>
      <c r="GM346" s="156"/>
      <c r="GN346" s="156"/>
      <c r="GO346" s="156"/>
      <c r="GP346" s="156"/>
      <c r="GQ346" s="156"/>
      <c r="GR346" s="156"/>
      <c r="GS346" s="156"/>
      <c r="GT346" s="156"/>
      <c r="GU346" s="156"/>
      <c r="GV346" s="156"/>
      <c r="GW346" s="156"/>
      <c r="GX346" s="156"/>
    </row>
    <row r="347" spans="1:206" x14ac:dyDescent="0.2">
      <c r="A347" s="238" t="s">
        <v>412</v>
      </c>
      <c r="B347" s="238"/>
      <c r="C347" s="238"/>
      <c r="D347" s="238"/>
      <c r="E347" s="238"/>
      <c r="F347" s="238"/>
      <c r="G347" s="142">
        <f t="shared" ref="G347:H351" si="28">G348</f>
        <v>92000</v>
      </c>
      <c r="H347" s="142">
        <f t="shared" si="28"/>
        <v>52341.440000000002</v>
      </c>
      <c r="I347" s="252">
        <f t="shared" si="21"/>
        <v>0.56892869565217397</v>
      </c>
      <c r="J347" s="142">
        <f>J348</f>
        <v>39658.559999999998</v>
      </c>
      <c r="GD347" s="153"/>
      <c r="GE347" s="153"/>
      <c r="GF347" s="153"/>
      <c r="GG347" s="153"/>
      <c r="GH347" s="153"/>
      <c r="GI347" s="153"/>
      <c r="GJ347" s="153"/>
      <c r="GK347" s="153"/>
      <c r="GL347" s="153"/>
      <c r="GM347" s="153"/>
      <c r="GN347" s="153"/>
      <c r="GO347" s="153"/>
      <c r="GP347" s="153"/>
      <c r="GQ347" s="153"/>
      <c r="GR347" s="153"/>
      <c r="GS347" s="153"/>
      <c r="GT347" s="153"/>
      <c r="GU347" s="153"/>
      <c r="GV347" s="153"/>
      <c r="GW347" s="153"/>
      <c r="GX347" s="153"/>
    </row>
    <row r="348" spans="1:206" x14ac:dyDescent="0.2">
      <c r="A348" s="144">
        <v>3</v>
      </c>
      <c r="B348" s="144"/>
      <c r="C348" s="144"/>
      <c r="D348" s="144"/>
      <c r="E348" s="145"/>
      <c r="F348" s="145" t="s">
        <v>15</v>
      </c>
      <c r="G348" s="138">
        <f t="shared" si="28"/>
        <v>92000</v>
      </c>
      <c r="H348" s="138">
        <f t="shared" si="28"/>
        <v>52341.440000000002</v>
      </c>
      <c r="I348" s="250">
        <f t="shared" si="21"/>
        <v>0.56892869565217397</v>
      </c>
      <c r="J348" s="138">
        <f>J349</f>
        <v>39658.559999999998</v>
      </c>
    </row>
    <row r="349" spans="1:206" x14ac:dyDescent="0.2">
      <c r="A349" s="144"/>
      <c r="B349" s="144">
        <v>36</v>
      </c>
      <c r="C349" s="144"/>
      <c r="D349" s="144"/>
      <c r="E349" s="145"/>
      <c r="F349" s="145" t="s">
        <v>266</v>
      </c>
      <c r="G349" s="138">
        <f t="shared" si="28"/>
        <v>92000</v>
      </c>
      <c r="H349" s="138">
        <f t="shared" si="28"/>
        <v>52341.440000000002</v>
      </c>
      <c r="I349" s="250">
        <f t="shared" si="21"/>
        <v>0.56892869565217397</v>
      </c>
      <c r="J349" s="138">
        <f>J350</f>
        <v>39658.559999999998</v>
      </c>
    </row>
    <row r="350" spans="1:206" x14ac:dyDescent="0.2">
      <c r="A350" s="144"/>
      <c r="B350" s="144"/>
      <c r="C350" s="144">
        <v>363</v>
      </c>
      <c r="D350" s="144"/>
      <c r="E350" s="145"/>
      <c r="F350" s="145" t="s">
        <v>34</v>
      </c>
      <c r="G350" s="138">
        <f t="shared" si="28"/>
        <v>92000</v>
      </c>
      <c r="H350" s="138">
        <f t="shared" si="28"/>
        <v>52341.440000000002</v>
      </c>
      <c r="I350" s="250">
        <f t="shared" si="21"/>
        <v>0.56892869565217397</v>
      </c>
      <c r="J350" s="138">
        <f>J351</f>
        <v>39658.559999999998</v>
      </c>
    </row>
    <row r="351" spans="1:206" x14ac:dyDescent="0.2">
      <c r="A351" s="144"/>
      <c r="B351" s="144"/>
      <c r="C351" s="144"/>
      <c r="D351" s="144">
        <v>3631</v>
      </c>
      <c r="E351" s="145"/>
      <c r="F351" s="145" t="s">
        <v>267</v>
      </c>
      <c r="G351" s="138">
        <f t="shared" si="28"/>
        <v>92000</v>
      </c>
      <c r="H351" s="138">
        <f t="shared" si="28"/>
        <v>52341.440000000002</v>
      </c>
      <c r="I351" s="250">
        <f t="shared" si="21"/>
        <v>0.56892869565217397</v>
      </c>
      <c r="J351" s="138">
        <f>J352</f>
        <v>39658.559999999998</v>
      </c>
    </row>
    <row r="352" spans="1:206" x14ac:dyDescent="0.2">
      <c r="A352" s="146"/>
      <c r="B352" s="146"/>
      <c r="C352" s="146"/>
      <c r="D352" s="146"/>
      <c r="E352" s="147">
        <v>363152</v>
      </c>
      <c r="F352" s="147" t="s">
        <v>413</v>
      </c>
      <c r="G352" s="148">
        <f>'[1]IZVRŠENJE PRORAČUNA 2024.'!H276</f>
        <v>92000</v>
      </c>
      <c r="H352" s="148">
        <f>'[1]IZVRŠENJE PRORAČUNA 2024.'!I276</f>
        <v>52341.440000000002</v>
      </c>
      <c r="I352" s="253">
        <f t="shared" si="21"/>
        <v>0.56892869565217397</v>
      </c>
      <c r="J352" s="148">
        <f>G352-H352</f>
        <v>39658.559999999998</v>
      </c>
    </row>
    <row r="353" spans="1:206" x14ac:dyDescent="0.2">
      <c r="A353" s="238" t="s">
        <v>414</v>
      </c>
      <c r="B353" s="238"/>
      <c r="C353" s="238"/>
      <c r="D353" s="238"/>
      <c r="E353" s="238"/>
      <c r="F353" s="238"/>
      <c r="G353" s="142">
        <f t="shared" ref="G353:H357" si="29">G354</f>
        <v>11900</v>
      </c>
      <c r="H353" s="142">
        <f t="shared" si="29"/>
        <v>8049.99</v>
      </c>
      <c r="I353" s="252">
        <f t="shared" si="21"/>
        <v>0.67646974789915959</v>
      </c>
      <c r="J353" s="142">
        <f>J354</f>
        <v>1241.2700000000004</v>
      </c>
      <c r="GD353" s="153"/>
      <c r="GE353" s="153"/>
      <c r="GF353" s="153"/>
      <c r="GG353" s="153"/>
      <c r="GH353" s="153"/>
      <c r="GI353" s="153"/>
      <c r="GJ353" s="153"/>
      <c r="GK353" s="153"/>
      <c r="GL353" s="153"/>
      <c r="GM353" s="153"/>
      <c r="GN353" s="153"/>
      <c r="GO353" s="153"/>
      <c r="GP353" s="153"/>
      <c r="GQ353" s="153"/>
      <c r="GR353" s="153"/>
      <c r="GS353" s="153"/>
      <c r="GT353" s="153"/>
      <c r="GU353" s="153"/>
      <c r="GV353" s="153"/>
      <c r="GW353" s="153"/>
      <c r="GX353" s="153"/>
    </row>
    <row r="354" spans="1:206" x14ac:dyDescent="0.2">
      <c r="A354" s="144">
        <v>3</v>
      </c>
      <c r="B354" s="144"/>
      <c r="C354" s="144"/>
      <c r="D354" s="144"/>
      <c r="E354" s="145"/>
      <c r="F354" s="145" t="s">
        <v>15</v>
      </c>
      <c r="G354" s="138">
        <f t="shared" si="29"/>
        <v>11900</v>
      </c>
      <c r="H354" s="138">
        <f t="shared" si="29"/>
        <v>8049.99</v>
      </c>
      <c r="I354" s="250">
        <f t="shared" si="21"/>
        <v>0.67646974789915959</v>
      </c>
      <c r="J354" s="138">
        <f>J355</f>
        <v>1241.2700000000004</v>
      </c>
    </row>
    <row r="355" spans="1:206" x14ac:dyDescent="0.2">
      <c r="A355" s="144"/>
      <c r="B355" s="144">
        <v>36</v>
      </c>
      <c r="C355" s="144"/>
      <c r="D355" s="144"/>
      <c r="E355" s="145"/>
      <c r="F355" s="145" t="s">
        <v>266</v>
      </c>
      <c r="G355" s="138">
        <f t="shared" si="29"/>
        <v>11900</v>
      </c>
      <c r="H355" s="138">
        <f t="shared" si="29"/>
        <v>8049.99</v>
      </c>
      <c r="I355" s="250">
        <f t="shared" si="21"/>
        <v>0.67646974789915959</v>
      </c>
      <c r="J355" s="138">
        <f>J356</f>
        <v>1241.2700000000004</v>
      </c>
    </row>
    <row r="356" spans="1:206" x14ac:dyDescent="0.2">
      <c r="A356" s="144"/>
      <c r="B356" s="144"/>
      <c r="C356" s="144">
        <v>363</v>
      </c>
      <c r="D356" s="144"/>
      <c r="E356" s="145"/>
      <c r="F356" s="145" t="s">
        <v>34</v>
      </c>
      <c r="G356" s="138">
        <f t="shared" si="29"/>
        <v>11900</v>
      </c>
      <c r="H356" s="138">
        <f t="shared" si="29"/>
        <v>8049.99</v>
      </c>
      <c r="I356" s="250">
        <f t="shared" si="21"/>
        <v>0.67646974789915959</v>
      </c>
      <c r="J356" s="138">
        <f>J357</f>
        <v>1241.2700000000004</v>
      </c>
    </row>
    <row r="357" spans="1:206" x14ac:dyDescent="0.2">
      <c r="A357" s="144"/>
      <c r="B357" s="144"/>
      <c r="C357" s="144"/>
      <c r="D357" s="144">
        <v>3631</v>
      </c>
      <c r="E357" s="145"/>
      <c r="F357" s="145" t="s">
        <v>267</v>
      </c>
      <c r="G357" s="138">
        <f t="shared" si="29"/>
        <v>11900</v>
      </c>
      <c r="H357" s="138">
        <f t="shared" si="29"/>
        <v>8049.99</v>
      </c>
      <c r="I357" s="250">
        <f t="shared" si="21"/>
        <v>0.67646974789915959</v>
      </c>
      <c r="J357" s="138">
        <f>J358</f>
        <v>1241.2700000000004</v>
      </c>
    </row>
    <row r="358" spans="1:206" x14ac:dyDescent="0.2">
      <c r="A358" s="146"/>
      <c r="B358" s="146"/>
      <c r="C358" s="146"/>
      <c r="D358" s="146"/>
      <c r="E358" s="147">
        <v>363151</v>
      </c>
      <c r="F358" s="147" t="s">
        <v>244</v>
      </c>
      <c r="G358" s="148">
        <f>'[1]IZVRŠENJE PRORAČUNA 2024.'!H275</f>
        <v>11900</v>
      </c>
      <c r="H358" s="148">
        <f>'[1]IZVRŠENJE PRORAČUNA 2024.'!I275</f>
        <v>8049.99</v>
      </c>
      <c r="I358" s="253">
        <f t="shared" si="21"/>
        <v>0.67646974789915959</v>
      </c>
      <c r="J358" s="148">
        <v>1241.2700000000004</v>
      </c>
    </row>
    <row r="359" spans="1:206" x14ac:dyDescent="0.2">
      <c r="A359" s="238" t="s">
        <v>415</v>
      </c>
      <c r="B359" s="238"/>
      <c r="C359" s="238"/>
      <c r="D359" s="238"/>
      <c r="E359" s="238"/>
      <c r="F359" s="238"/>
      <c r="G359" s="142">
        <f>G360</f>
        <v>12200</v>
      </c>
      <c r="H359" s="142">
        <f>H360</f>
        <v>4713.59</v>
      </c>
      <c r="I359" s="252">
        <f t="shared" si="21"/>
        <v>0.38635983606557378</v>
      </c>
      <c r="J359" s="142">
        <f>J360</f>
        <v>4838.3500000000004</v>
      </c>
      <c r="GD359" s="153"/>
      <c r="GE359" s="153"/>
      <c r="GF359" s="153"/>
      <c r="GG359" s="153"/>
      <c r="GH359" s="153"/>
      <c r="GI359" s="153"/>
      <c r="GJ359" s="153"/>
      <c r="GK359" s="153"/>
      <c r="GL359" s="153"/>
      <c r="GM359" s="153"/>
      <c r="GN359" s="153"/>
      <c r="GO359" s="153"/>
      <c r="GP359" s="153"/>
      <c r="GQ359" s="153"/>
      <c r="GR359" s="153"/>
      <c r="GS359" s="153"/>
      <c r="GT359" s="153"/>
      <c r="GU359" s="153"/>
      <c r="GV359" s="153"/>
      <c r="GW359" s="153"/>
      <c r="GX359" s="153"/>
    </row>
    <row r="360" spans="1:206" x14ac:dyDescent="0.2">
      <c r="A360" s="144">
        <v>3</v>
      </c>
      <c r="B360" s="144"/>
      <c r="C360" s="144"/>
      <c r="D360" s="144"/>
      <c r="E360" s="145"/>
      <c r="F360" s="145" t="s">
        <v>15</v>
      </c>
      <c r="G360" s="138">
        <f>G361+G370</f>
        <v>12200</v>
      </c>
      <c r="H360" s="138">
        <f>H361+H370</f>
        <v>4713.59</v>
      </c>
      <c r="I360" s="250">
        <f t="shared" si="21"/>
        <v>0.38635983606557378</v>
      </c>
      <c r="J360" s="138">
        <f>J361+J370</f>
        <v>4838.3500000000004</v>
      </c>
    </row>
    <row r="361" spans="1:206" x14ac:dyDescent="0.2">
      <c r="A361" s="144"/>
      <c r="B361" s="144">
        <v>36</v>
      </c>
      <c r="C361" s="144"/>
      <c r="D361" s="144"/>
      <c r="E361" s="145"/>
      <c r="F361" s="149" t="s">
        <v>237</v>
      </c>
      <c r="G361" s="138">
        <f>G362</f>
        <v>6100</v>
      </c>
      <c r="H361" s="138">
        <f>H362</f>
        <v>1538.6499999999999</v>
      </c>
      <c r="I361" s="250">
        <f t="shared" si="21"/>
        <v>0.25223770491803277</v>
      </c>
      <c r="J361" s="138">
        <f>J362</f>
        <v>4561.3500000000004</v>
      </c>
    </row>
    <row r="362" spans="1:206" x14ac:dyDescent="0.2">
      <c r="A362" s="144"/>
      <c r="B362" s="144"/>
      <c r="C362" s="144">
        <v>363</v>
      </c>
      <c r="D362" s="144"/>
      <c r="E362" s="145"/>
      <c r="F362" s="145" t="s">
        <v>238</v>
      </c>
      <c r="G362" s="138">
        <f>G363</f>
        <v>6100</v>
      </c>
      <c r="H362" s="138">
        <f>H363</f>
        <v>1538.6499999999999</v>
      </c>
      <c r="I362" s="250">
        <f t="shared" ref="I362:I429" si="30">H362/G362</f>
        <v>0.25223770491803277</v>
      </c>
      <c r="J362" s="138">
        <f>J363</f>
        <v>4561.3500000000004</v>
      </c>
    </row>
    <row r="363" spans="1:206" x14ac:dyDescent="0.2">
      <c r="A363" s="144"/>
      <c r="B363" s="144"/>
      <c r="C363" s="144"/>
      <c r="D363" s="144">
        <v>3631</v>
      </c>
      <c r="E363" s="145"/>
      <c r="F363" s="145" t="s">
        <v>239</v>
      </c>
      <c r="G363" s="138">
        <f>SUM(G364:G369)</f>
        <v>6100</v>
      </c>
      <c r="H363" s="138">
        <f>SUM(H364:H369)</f>
        <v>1538.6499999999999</v>
      </c>
      <c r="I363" s="250">
        <f t="shared" si="30"/>
        <v>0.25223770491803277</v>
      </c>
      <c r="J363" s="138">
        <f>G363-H363</f>
        <v>4561.3500000000004</v>
      </c>
    </row>
    <row r="364" spans="1:206" ht="13.5" customHeight="1" x14ac:dyDescent="0.2">
      <c r="A364" s="146"/>
      <c r="B364" s="146"/>
      <c r="C364" s="146"/>
      <c r="D364" s="146"/>
      <c r="E364" s="147">
        <v>363140</v>
      </c>
      <c r="F364" s="154" t="s">
        <v>416</v>
      </c>
      <c r="G364" s="148">
        <f>'[1]IZVRŠENJE PRORAČUNA 2024.'!H268</f>
        <v>700</v>
      </c>
      <c r="H364" s="148">
        <f>'[1]IZVRŠENJE PRORAČUNA 2024.'!I268</f>
        <v>366.96</v>
      </c>
      <c r="I364" s="253">
        <f t="shared" si="30"/>
        <v>0.52422857142857138</v>
      </c>
      <c r="J364" s="148">
        <v>166.41000000000003</v>
      </c>
    </row>
    <row r="365" spans="1:206" x14ac:dyDescent="0.2">
      <c r="A365" s="146"/>
      <c r="B365" s="146"/>
      <c r="C365" s="146"/>
      <c r="D365" s="146"/>
      <c r="E365" s="147">
        <v>363141</v>
      </c>
      <c r="F365" s="154" t="s">
        <v>240</v>
      </c>
      <c r="G365" s="148">
        <f>'[1]IZVRŠENJE PRORAČUNA 2024.'!H269</f>
        <v>1100</v>
      </c>
      <c r="H365" s="148">
        <f>'[1]IZVRŠENJE PRORAČUNA 2024.'!I269</f>
        <v>0</v>
      </c>
      <c r="I365" s="253">
        <f t="shared" si="30"/>
        <v>0</v>
      </c>
      <c r="J365" s="148">
        <v>-180</v>
      </c>
    </row>
    <row r="366" spans="1:206" x14ac:dyDescent="0.2">
      <c r="A366" s="146"/>
      <c r="B366" s="146"/>
      <c r="C366" s="146"/>
      <c r="D366" s="146"/>
      <c r="E366" s="147">
        <v>363142</v>
      </c>
      <c r="F366" s="154" t="s">
        <v>241</v>
      </c>
      <c r="G366" s="148">
        <f>'[1]IZVRŠENJE PRORAČUNA 2024.'!H270</f>
        <v>400</v>
      </c>
      <c r="H366" s="148">
        <f>'[1]IZVRŠENJE PRORAČUNA 2024.'!I270</f>
        <v>198.64</v>
      </c>
      <c r="I366" s="253">
        <f t="shared" si="30"/>
        <v>0.49659999999999999</v>
      </c>
      <c r="J366" s="148">
        <v>2.7099999999999795</v>
      </c>
    </row>
    <row r="367" spans="1:206" x14ac:dyDescent="0.2">
      <c r="A367" s="146"/>
      <c r="B367" s="146"/>
      <c r="C367" s="146"/>
      <c r="D367" s="146"/>
      <c r="E367" s="147">
        <v>363143</v>
      </c>
      <c r="F367" s="147" t="s">
        <v>242</v>
      </c>
      <c r="G367" s="148">
        <f>'[1]IZVRŠENJE PRORAČUNA 2024.'!H271</f>
        <v>2000</v>
      </c>
      <c r="H367" s="148">
        <f>'[1]IZVRŠENJE PRORAČUNA 2024.'!I271</f>
        <v>0</v>
      </c>
      <c r="I367" s="253">
        <f t="shared" si="30"/>
        <v>0</v>
      </c>
      <c r="J367" s="148">
        <v>0</v>
      </c>
    </row>
    <row r="368" spans="1:206" x14ac:dyDescent="0.2">
      <c r="A368" s="146"/>
      <c r="B368" s="146"/>
      <c r="C368" s="146"/>
      <c r="D368" s="146"/>
      <c r="E368" s="147">
        <v>363144</v>
      </c>
      <c r="F368" s="147" t="s">
        <v>243</v>
      </c>
      <c r="G368" s="148">
        <f>'[1]IZVRŠENJE PRORAČUNA 2024.'!H272</f>
        <v>0</v>
      </c>
      <c r="H368" s="148">
        <f>'[1]IZVRŠENJE PRORAČUNA 2024.'!I272</f>
        <v>0</v>
      </c>
      <c r="I368" s="253" t="e">
        <f t="shared" si="30"/>
        <v>#DIV/0!</v>
      </c>
      <c r="J368" s="148">
        <f>G368-H368</f>
        <v>0</v>
      </c>
    </row>
    <row r="369" spans="1:206" x14ac:dyDescent="0.2">
      <c r="A369" s="146"/>
      <c r="B369" s="146"/>
      <c r="C369" s="146"/>
      <c r="D369" s="146"/>
      <c r="E369" s="147">
        <v>363145</v>
      </c>
      <c r="F369" s="147" t="s">
        <v>444</v>
      </c>
      <c r="G369" s="148">
        <f>'[1]IZVRŠENJE PRORAČUNA 2024.'!H273</f>
        <v>1900</v>
      </c>
      <c r="H369" s="148">
        <f>'[1]IZVRŠENJE PRORAČUNA 2024.'!I273</f>
        <v>973.05</v>
      </c>
      <c r="I369" s="253">
        <f>H369/G369</f>
        <v>0.51213157894736838</v>
      </c>
      <c r="J369" s="148">
        <f>G369-H369</f>
        <v>926.95</v>
      </c>
    </row>
    <row r="370" spans="1:206" ht="22.5" x14ac:dyDescent="0.2">
      <c r="A370" s="144"/>
      <c r="B370" s="144">
        <v>37</v>
      </c>
      <c r="C370" s="144"/>
      <c r="D370" s="144"/>
      <c r="E370" s="145"/>
      <c r="F370" s="149" t="s">
        <v>253</v>
      </c>
      <c r="G370" s="138">
        <f t="shared" ref="G370:H372" si="31">G371</f>
        <v>6100</v>
      </c>
      <c r="H370" s="138">
        <f t="shared" si="31"/>
        <v>3174.94</v>
      </c>
      <c r="I370" s="250">
        <f t="shared" si="30"/>
        <v>0.52048196721311479</v>
      </c>
      <c r="J370" s="138">
        <f>J371</f>
        <v>277</v>
      </c>
    </row>
    <row r="371" spans="1:206" ht="22.5" x14ac:dyDescent="0.2">
      <c r="A371" s="144"/>
      <c r="B371" s="144"/>
      <c r="C371" s="144">
        <v>372</v>
      </c>
      <c r="D371" s="144"/>
      <c r="E371" s="145"/>
      <c r="F371" s="149" t="s">
        <v>320</v>
      </c>
      <c r="G371" s="138">
        <f t="shared" si="31"/>
        <v>6100</v>
      </c>
      <c r="H371" s="138">
        <f t="shared" si="31"/>
        <v>3174.94</v>
      </c>
      <c r="I371" s="250">
        <f t="shared" si="30"/>
        <v>0.52048196721311479</v>
      </c>
      <c r="J371" s="138">
        <f>J372</f>
        <v>277</v>
      </c>
    </row>
    <row r="372" spans="1:206" x14ac:dyDescent="0.2">
      <c r="A372" s="144"/>
      <c r="B372" s="144"/>
      <c r="C372" s="144"/>
      <c r="D372" s="144">
        <v>3722</v>
      </c>
      <c r="E372" s="145"/>
      <c r="F372" s="149" t="s">
        <v>264</v>
      </c>
      <c r="G372" s="138">
        <f t="shared" si="31"/>
        <v>6100</v>
      </c>
      <c r="H372" s="138">
        <f t="shared" si="31"/>
        <v>3174.94</v>
      </c>
      <c r="I372" s="250">
        <f t="shared" si="30"/>
        <v>0.52048196721311479</v>
      </c>
      <c r="J372" s="138">
        <f>J373</f>
        <v>277</v>
      </c>
    </row>
    <row r="373" spans="1:206" x14ac:dyDescent="0.2">
      <c r="A373" s="157"/>
      <c r="B373" s="157"/>
      <c r="C373" s="157"/>
      <c r="D373" s="157"/>
      <c r="E373" s="158">
        <v>372210</v>
      </c>
      <c r="F373" s="158" t="s">
        <v>265</v>
      </c>
      <c r="G373" s="159">
        <f>'[1]IZVRŠENJE PRORAČUNA 2024.'!H302</f>
        <v>6100</v>
      </c>
      <c r="H373" s="159">
        <f>'[1]IZVRŠENJE PRORAČUNA 2024.'!I302</f>
        <v>3174.94</v>
      </c>
      <c r="I373" s="254">
        <f t="shared" si="30"/>
        <v>0.52048196721311479</v>
      </c>
      <c r="J373" s="159">
        <v>277</v>
      </c>
    </row>
    <row r="374" spans="1:206" x14ac:dyDescent="0.2">
      <c r="A374" s="238" t="s">
        <v>417</v>
      </c>
      <c r="B374" s="238"/>
      <c r="C374" s="238"/>
      <c r="D374" s="238"/>
      <c r="E374" s="238"/>
      <c r="F374" s="238"/>
      <c r="G374" s="142">
        <f>G375</f>
        <v>15700</v>
      </c>
      <c r="H374" s="142">
        <f t="shared" ref="G374:I377" si="32">H375</f>
        <v>18693</v>
      </c>
      <c r="I374" s="252">
        <f t="shared" si="30"/>
        <v>1.1906369426751593</v>
      </c>
      <c r="J374" s="142">
        <f>J375</f>
        <v>1672.6000000000004</v>
      </c>
      <c r="GD374" s="153"/>
      <c r="GE374" s="153"/>
      <c r="GF374" s="153"/>
      <c r="GG374" s="153"/>
      <c r="GH374" s="153"/>
      <c r="GI374" s="153"/>
      <c r="GJ374" s="153"/>
      <c r="GK374" s="153"/>
      <c r="GL374" s="153"/>
      <c r="GM374" s="153"/>
      <c r="GN374" s="153"/>
      <c r="GO374" s="153"/>
      <c r="GP374" s="153"/>
      <c r="GQ374" s="153"/>
      <c r="GR374" s="153"/>
      <c r="GS374" s="153"/>
      <c r="GT374" s="153"/>
      <c r="GU374" s="153"/>
      <c r="GV374" s="153"/>
      <c r="GW374" s="153"/>
      <c r="GX374" s="153"/>
    </row>
    <row r="375" spans="1:206" x14ac:dyDescent="0.2">
      <c r="A375" s="144">
        <v>3</v>
      </c>
      <c r="B375" s="144"/>
      <c r="C375" s="144"/>
      <c r="D375" s="144"/>
      <c r="E375" s="145"/>
      <c r="F375" s="145" t="s">
        <v>15</v>
      </c>
      <c r="G375" s="138">
        <f t="shared" si="32"/>
        <v>15700</v>
      </c>
      <c r="H375" s="138">
        <f t="shared" si="32"/>
        <v>18693</v>
      </c>
      <c r="I375" s="250">
        <f t="shared" si="30"/>
        <v>1.1906369426751593</v>
      </c>
      <c r="J375" s="138">
        <f>J376</f>
        <v>1672.6000000000004</v>
      </c>
    </row>
    <row r="376" spans="1:206" ht="22.5" x14ac:dyDescent="0.2">
      <c r="A376" s="144"/>
      <c r="B376" s="144">
        <v>37</v>
      </c>
      <c r="C376" s="144"/>
      <c r="D376" s="144"/>
      <c r="E376" s="145"/>
      <c r="F376" s="149" t="s">
        <v>253</v>
      </c>
      <c r="G376" s="138">
        <f t="shared" si="32"/>
        <v>15700</v>
      </c>
      <c r="H376" s="138">
        <f t="shared" si="32"/>
        <v>18693</v>
      </c>
      <c r="I376" s="250">
        <f t="shared" si="30"/>
        <v>1.1906369426751593</v>
      </c>
      <c r="J376" s="138">
        <f>J377</f>
        <v>1672.6000000000004</v>
      </c>
    </row>
    <row r="377" spans="1:206" ht="22.5" x14ac:dyDescent="0.2">
      <c r="A377" s="144"/>
      <c r="B377" s="144"/>
      <c r="C377" s="144">
        <v>372</v>
      </c>
      <c r="D377" s="144"/>
      <c r="E377" s="145"/>
      <c r="F377" s="149" t="s">
        <v>320</v>
      </c>
      <c r="G377" s="138">
        <f t="shared" si="32"/>
        <v>15700</v>
      </c>
      <c r="H377" s="138">
        <f t="shared" si="32"/>
        <v>18693</v>
      </c>
      <c r="I377" s="250">
        <f t="shared" si="30"/>
        <v>1.1906369426751593</v>
      </c>
      <c r="J377" s="138">
        <f>J378</f>
        <v>1672.6000000000004</v>
      </c>
    </row>
    <row r="378" spans="1:206" x14ac:dyDescent="0.2">
      <c r="A378" s="144"/>
      <c r="B378" s="144"/>
      <c r="C378" s="144"/>
      <c r="D378" s="144">
        <v>3721</v>
      </c>
      <c r="E378" s="145"/>
      <c r="F378" s="149" t="s">
        <v>254</v>
      </c>
      <c r="G378" s="138">
        <f>G379+G380</f>
        <v>15700</v>
      </c>
      <c r="H378" s="138">
        <f>H379+H380</f>
        <v>18693</v>
      </c>
      <c r="I378" s="250">
        <f t="shared" si="30"/>
        <v>1.1906369426751593</v>
      </c>
      <c r="J378" s="138">
        <f>J379+J380</f>
        <v>1672.6000000000004</v>
      </c>
    </row>
    <row r="379" spans="1:206" x14ac:dyDescent="0.2">
      <c r="A379" s="146"/>
      <c r="B379" s="146"/>
      <c r="C379" s="146"/>
      <c r="D379" s="146"/>
      <c r="E379" s="147">
        <v>372150</v>
      </c>
      <c r="F379" s="147" t="s">
        <v>262</v>
      </c>
      <c r="G379" s="148">
        <f>'[1]IZVRŠENJE PRORAČUNA 2024.'!H299</f>
        <v>10600</v>
      </c>
      <c r="H379" s="148">
        <f>'[1]IZVRŠENJE PRORAČUNA 2024.'!I299</f>
        <v>11700</v>
      </c>
      <c r="I379" s="253">
        <f t="shared" si="30"/>
        <v>1.1037735849056605</v>
      </c>
      <c r="J379" s="148">
        <v>3565.6000000000004</v>
      </c>
    </row>
    <row r="380" spans="1:206" x14ac:dyDescent="0.2">
      <c r="A380" s="146"/>
      <c r="B380" s="146"/>
      <c r="C380" s="146"/>
      <c r="D380" s="146"/>
      <c r="E380" s="147">
        <v>372151</v>
      </c>
      <c r="F380" s="147" t="s">
        <v>263</v>
      </c>
      <c r="G380" s="148">
        <f>'[1]IZVRŠENJE PRORAČUNA 2024.'!H300</f>
        <v>5100</v>
      </c>
      <c r="H380" s="148">
        <f>'[1]IZVRŠENJE PRORAČUNA 2024.'!I300</f>
        <v>6993</v>
      </c>
      <c r="I380" s="253">
        <f>H380/G380</f>
        <v>1.3711764705882352</v>
      </c>
      <c r="J380" s="148">
        <f>G380-H380</f>
        <v>-1893</v>
      </c>
    </row>
    <row r="381" spans="1:206" x14ac:dyDescent="0.2">
      <c r="A381" s="240" t="s">
        <v>418</v>
      </c>
      <c r="B381" s="240"/>
      <c r="C381" s="240"/>
      <c r="D381" s="240"/>
      <c r="E381" s="240"/>
      <c r="F381" s="240"/>
      <c r="G381" s="140">
        <f>G382+G403</f>
        <v>46650</v>
      </c>
      <c r="H381" s="140">
        <f>H382+H403</f>
        <v>10608.619999999999</v>
      </c>
      <c r="I381" s="251">
        <f t="shared" si="30"/>
        <v>0.22740878885316182</v>
      </c>
      <c r="J381" s="140">
        <f>J382+J403</f>
        <v>34352.810000000005</v>
      </c>
      <c r="GD381" s="156"/>
      <c r="GE381" s="156"/>
      <c r="GF381" s="156"/>
      <c r="GG381" s="156"/>
      <c r="GH381" s="156"/>
      <c r="GI381" s="156"/>
      <c r="GJ381" s="156"/>
      <c r="GK381" s="156"/>
      <c r="GL381" s="156"/>
      <c r="GM381" s="156"/>
      <c r="GN381" s="156"/>
      <c r="GO381" s="156"/>
      <c r="GP381" s="156"/>
      <c r="GQ381" s="156"/>
      <c r="GR381" s="156"/>
      <c r="GS381" s="156"/>
      <c r="GT381" s="156"/>
      <c r="GU381" s="156"/>
      <c r="GV381" s="156"/>
      <c r="GW381" s="156"/>
      <c r="GX381" s="156"/>
    </row>
    <row r="382" spans="1:206" x14ac:dyDescent="0.2">
      <c r="A382" s="238" t="s">
        <v>419</v>
      </c>
      <c r="B382" s="238"/>
      <c r="C382" s="238"/>
      <c r="D382" s="238"/>
      <c r="E382" s="238"/>
      <c r="F382" s="238"/>
      <c r="G382" s="142">
        <f>G383</f>
        <v>41600</v>
      </c>
      <c r="H382" s="142">
        <f>H383</f>
        <v>5797.5499999999993</v>
      </c>
      <c r="I382" s="252">
        <f t="shared" si="30"/>
        <v>0.13936418269230769</v>
      </c>
      <c r="J382" s="142">
        <f>J383</f>
        <v>34113.880000000005</v>
      </c>
      <c r="GD382" s="153"/>
      <c r="GE382" s="153"/>
      <c r="GF382" s="153"/>
      <c r="GG382" s="153"/>
      <c r="GH382" s="153"/>
      <c r="GI382" s="153"/>
      <c r="GJ382" s="153"/>
      <c r="GK382" s="153"/>
      <c r="GL382" s="153"/>
      <c r="GM382" s="153"/>
      <c r="GN382" s="153"/>
      <c r="GO382" s="153"/>
      <c r="GP382" s="153"/>
      <c r="GQ382" s="153"/>
      <c r="GR382" s="153"/>
      <c r="GS382" s="153"/>
      <c r="GT382" s="153"/>
      <c r="GU382" s="153"/>
      <c r="GV382" s="153"/>
      <c r="GW382" s="153"/>
      <c r="GX382" s="153"/>
    </row>
    <row r="383" spans="1:206" x14ac:dyDescent="0.2">
      <c r="A383" s="144">
        <v>3</v>
      </c>
      <c r="B383" s="144"/>
      <c r="C383" s="144"/>
      <c r="D383" s="144"/>
      <c r="E383" s="145"/>
      <c r="F383" s="145" t="s">
        <v>15</v>
      </c>
      <c r="G383" s="138">
        <f>G387+G393+G384</f>
        <v>41600</v>
      </c>
      <c r="H383" s="138">
        <f>H387+H393+H384</f>
        <v>5797.5499999999993</v>
      </c>
      <c r="I383" s="250">
        <f t="shared" si="30"/>
        <v>0.13936418269230769</v>
      </c>
      <c r="J383" s="138">
        <f>J387+J393+J384</f>
        <v>34113.880000000005</v>
      </c>
    </row>
    <row r="384" spans="1:206" x14ac:dyDescent="0.2">
      <c r="A384" s="144"/>
      <c r="B384" s="144">
        <v>34</v>
      </c>
      <c r="C384" s="144"/>
      <c r="D384" s="144"/>
      <c r="E384" s="145"/>
      <c r="F384" s="145" t="s">
        <v>100</v>
      </c>
      <c r="G384" s="138">
        <f>G385</f>
        <v>0</v>
      </c>
      <c r="H384" s="138">
        <f>H385</f>
        <v>0</v>
      </c>
      <c r="I384" s="250" t="e">
        <f t="shared" si="30"/>
        <v>#DIV/0!</v>
      </c>
      <c r="J384" s="138">
        <f>J385</f>
        <v>0</v>
      </c>
    </row>
    <row r="385" spans="1:10" x14ac:dyDescent="0.2">
      <c r="A385" s="144"/>
      <c r="B385" s="144"/>
      <c r="C385" s="144"/>
      <c r="D385" s="144">
        <v>3434</v>
      </c>
      <c r="E385" s="145"/>
      <c r="F385" s="145" t="s">
        <v>230</v>
      </c>
      <c r="G385" s="138">
        <f>SUM(G386:G386)</f>
        <v>0</v>
      </c>
      <c r="H385" s="138">
        <f>SUM(H386:H386)</f>
        <v>0</v>
      </c>
      <c r="I385" s="250" t="e">
        <f t="shared" si="30"/>
        <v>#DIV/0!</v>
      </c>
      <c r="J385" s="138">
        <f>SUM(J386:J386)</f>
        <v>0</v>
      </c>
    </row>
    <row r="386" spans="1:10" x14ac:dyDescent="0.2">
      <c r="A386" s="146"/>
      <c r="B386" s="146"/>
      <c r="C386" s="146"/>
      <c r="D386" s="146"/>
      <c r="E386" s="147"/>
      <c r="F386" s="147"/>
      <c r="G386" s="148"/>
      <c r="H386" s="148"/>
      <c r="I386" s="253" t="e">
        <f t="shared" si="30"/>
        <v>#DIV/0!</v>
      </c>
      <c r="J386" s="148">
        <f>G386-H386</f>
        <v>0</v>
      </c>
    </row>
    <row r="387" spans="1:10" ht="22.5" x14ac:dyDescent="0.2">
      <c r="A387" s="144"/>
      <c r="B387" s="144">
        <v>36</v>
      </c>
      <c r="C387" s="144"/>
      <c r="D387" s="144"/>
      <c r="E387" s="145"/>
      <c r="F387" s="149" t="s">
        <v>367</v>
      </c>
      <c r="G387" s="138">
        <f>G388</f>
        <v>7950</v>
      </c>
      <c r="H387" s="138">
        <f>H388</f>
        <v>3479.43</v>
      </c>
      <c r="I387" s="250">
        <f t="shared" si="30"/>
        <v>0.43766415094339622</v>
      </c>
      <c r="J387" s="138">
        <f>J388</f>
        <v>2782</v>
      </c>
    </row>
    <row r="388" spans="1:10" x14ac:dyDescent="0.2">
      <c r="A388" s="144"/>
      <c r="B388" s="144"/>
      <c r="C388" s="144">
        <v>363</v>
      </c>
      <c r="D388" s="144"/>
      <c r="E388" s="145"/>
      <c r="F388" s="145" t="s">
        <v>238</v>
      </c>
      <c r="G388" s="138">
        <f>G389</f>
        <v>7950</v>
      </c>
      <c r="H388" s="138">
        <f>H389</f>
        <v>3479.43</v>
      </c>
      <c r="I388" s="250">
        <f t="shared" si="30"/>
        <v>0.43766415094339622</v>
      </c>
      <c r="J388" s="138">
        <f>J389</f>
        <v>2782</v>
      </c>
    </row>
    <row r="389" spans="1:10" x14ac:dyDescent="0.2">
      <c r="A389" s="144"/>
      <c r="B389" s="144"/>
      <c r="C389" s="144"/>
      <c r="D389" s="144">
        <v>3631</v>
      </c>
      <c r="E389" s="145"/>
      <c r="F389" s="145" t="s">
        <v>239</v>
      </c>
      <c r="G389" s="138">
        <f>G390+G391+G392</f>
        <v>7950</v>
      </c>
      <c r="H389" s="138">
        <f>H390+H391+H392</f>
        <v>3479.43</v>
      </c>
      <c r="I389" s="250">
        <f t="shared" si="30"/>
        <v>0.43766415094339622</v>
      </c>
      <c r="J389" s="138">
        <f>SUM(J390:J391)</f>
        <v>2782</v>
      </c>
    </row>
    <row r="390" spans="1:10" ht="22.5" x14ac:dyDescent="0.2">
      <c r="A390" s="146"/>
      <c r="B390" s="146"/>
      <c r="C390" s="146"/>
      <c r="D390" s="146"/>
      <c r="E390" s="147">
        <v>363150</v>
      </c>
      <c r="F390" s="154" t="s">
        <v>420</v>
      </c>
      <c r="G390" s="148">
        <f>'[1]IZVRŠENJE PRORAČUNA 2024.'!H274</f>
        <v>1050</v>
      </c>
      <c r="H390" s="148">
        <f>'[1]IZVRŠENJE PRORAČUNA 2024.'!I274</f>
        <v>277.2</v>
      </c>
      <c r="I390" s="253">
        <f t="shared" si="30"/>
        <v>0.26400000000000001</v>
      </c>
      <c r="J390" s="148">
        <v>82</v>
      </c>
    </row>
    <row r="391" spans="1:10" x14ac:dyDescent="0.2">
      <c r="A391" s="146"/>
      <c r="B391" s="146"/>
      <c r="C391" s="146"/>
      <c r="D391" s="146"/>
      <c r="E391" s="147">
        <v>363153</v>
      </c>
      <c r="F391" s="147" t="s">
        <v>245</v>
      </c>
      <c r="G391" s="148">
        <f>'[1]IZVRŠENJE PRORAČUNA 2024.'!H277</f>
        <v>4800</v>
      </c>
      <c r="H391" s="148">
        <f>'[1]IZVRŠENJE PRORAČUNA 2024.'!I277</f>
        <v>2100</v>
      </c>
      <c r="I391" s="253">
        <f>H391/G391</f>
        <v>0.4375</v>
      </c>
      <c r="J391" s="148">
        <f>G391-H391</f>
        <v>2700</v>
      </c>
    </row>
    <row r="392" spans="1:10" x14ac:dyDescent="0.2">
      <c r="A392" s="146"/>
      <c r="B392" s="146"/>
      <c r="C392" s="146"/>
      <c r="D392" s="146"/>
      <c r="E392" s="147">
        <v>363154</v>
      </c>
      <c r="F392" s="147" t="s">
        <v>445</v>
      </c>
      <c r="G392" s="148">
        <f>'[1]IZVRŠENJE PRORAČUNA 2024.'!H278</f>
        <v>2100</v>
      </c>
      <c r="H392" s="148">
        <f>'[1]IZVRŠENJE PRORAČUNA 2024.'!I278</f>
        <v>1102.23</v>
      </c>
      <c r="I392" s="253">
        <f>H392/H362</f>
        <v>0.71636174568615352</v>
      </c>
      <c r="J392" s="148">
        <f>G392-H392</f>
        <v>997.77</v>
      </c>
    </row>
    <row r="393" spans="1:10" ht="22.5" x14ac:dyDescent="0.2">
      <c r="A393" s="144"/>
      <c r="B393" s="144">
        <v>37</v>
      </c>
      <c r="C393" s="144"/>
      <c r="D393" s="144"/>
      <c r="E393" s="145"/>
      <c r="F393" s="149" t="s">
        <v>253</v>
      </c>
      <c r="G393" s="138">
        <f>G394</f>
        <v>33650</v>
      </c>
      <c r="H393" s="138">
        <f>H394</f>
        <v>2318.12</v>
      </c>
      <c r="I393" s="250">
        <f t="shared" si="30"/>
        <v>6.8889153046062399E-2</v>
      </c>
      <c r="J393" s="138">
        <f>J394</f>
        <v>31331.88</v>
      </c>
    </row>
    <row r="394" spans="1:10" x14ac:dyDescent="0.2">
      <c r="A394" s="144"/>
      <c r="B394" s="144"/>
      <c r="C394" s="144">
        <v>372</v>
      </c>
      <c r="D394" s="144"/>
      <c r="E394" s="145"/>
      <c r="F394" s="149" t="s">
        <v>497</v>
      </c>
      <c r="G394" s="138">
        <f>G395</f>
        <v>33650</v>
      </c>
      <c r="H394" s="138">
        <f>H395</f>
        <v>2318.12</v>
      </c>
      <c r="I394" s="250">
        <f t="shared" si="30"/>
        <v>6.8889153046062399E-2</v>
      </c>
      <c r="J394" s="138">
        <f>G394-H394</f>
        <v>31331.88</v>
      </c>
    </row>
    <row r="395" spans="1:10" x14ac:dyDescent="0.2">
      <c r="A395" s="144"/>
      <c r="B395" s="144"/>
      <c r="C395" s="144"/>
      <c r="D395" s="144">
        <v>3721</v>
      </c>
      <c r="E395" s="145"/>
      <c r="F395" s="149" t="s">
        <v>254</v>
      </c>
      <c r="G395" s="138">
        <f>SUM(G396:G402)</f>
        <v>33650</v>
      </c>
      <c r="H395" s="138">
        <f>SUM(H396:H402)</f>
        <v>2318.12</v>
      </c>
      <c r="I395" s="250">
        <f t="shared" si="30"/>
        <v>6.8889153046062399E-2</v>
      </c>
      <c r="J395" s="138">
        <f>SUM(J396:J402)</f>
        <v>361.29000000000087</v>
      </c>
    </row>
    <row r="396" spans="1:10" x14ac:dyDescent="0.2">
      <c r="A396" s="146"/>
      <c r="B396" s="146"/>
      <c r="C396" s="146"/>
      <c r="D396" s="146"/>
      <c r="E396" s="147">
        <v>372120</v>
      </c>
      <c r="F396" s="147" t="s">
        <v>255</v>
      </c>
      <c r="G396" s="148">
        <f>'[1]IZVRŠENJE PRORAČUNA 2024.'!H292</f>
        <v>2650</v>
      </c>
      <c r="H396" s="148">
        <f>'[1]IZVRŠENJE PRORAČUNA 2024.'!I292</f>
        <v>502.72</v>
      </c>
      <c r="I396" s="253">
        <f t="shared" si="30"/>
        <v>0.1897056603773585</v>
      </c>
      <c r="J396" s="148">
        <v>122.61000000000013</v>
      </c>
    </row>
    <row r="397" spans="1:10" x14ac:dyDescent="0.2">
      <c r="A397" s="146"/>
      <c r="B397" s="146"/>
      <c r="C397" s="146"/>
      <c r="D397" s="146"/>
      <c r="E397" s="147">
        <v>372121</v>
      </c>
      <c r="F397" s="147" t="s">
        <v>256</v>
      </c>
      <c r="G397" s="148">
        <f>'[1]IZVRŠENJE PRORAČUNA 2024.'!H293</f>
        <v>2700</v>
      </c>
      <c r="H397" s="148">
        <f>'[1]IZVRŠENJE PRORAČUNA 2024.'!I293</f>
        <v>0</v>
      </c>
      <c r="I397" s="253">
        <f t="shared" si="30"/>
        <v>0</v>
      </c>
      <c r="J397" s="148">
        <v>4.7800000000002001</v>
      </c>
    </row>
    <row r="398" spans="1:10" x14ac:dyDescent="0.2">
      <c r="A398" s="146"/>
      <c r="B398" s="146"/>
      <c r="C398" s="146"/>
      <c r="D398" s="146"/>
      <c r="E398" s="147">
        <v>372122</v>
      </c>
      <c r="F398" s="147" t="s">
        <v>257</v>
      </c>
      <c r="G398" s="148">
        <f>'[1]IZVRŠENJE PRORAČUNA 2024.'!H294</f>
        <v>550</v>
      </c>
      <c r="H398" s="148">
        <f>'[1]IZVRŠENJE PRORAČUNA 2024.'!I294</f>
        <v>0</v>
      </c>
      <c r="I398" s="253">
        <f t="shared" si="30"/>
        <v>0</v>
      </c>
      <c r="J398" s="148">
        <v>0</v>
      </c>
    </row>
    <row r="399" spans="1:10" x14ac:dyDescent="0.2">
      <c r="A399" s="146"/>
      <c r="B399" s="146"/>
      <c r="C399" s="146"/>
      <c r="D399" s="146"/>
      <c r="E399" s="147">
        <v>372123</v>
      </c>
      <c r="F399" s="147" t="s">
        <v>258</v>
      </c>
      <c r="G399" s="148">
        <f>'[1]IZVRŠENJE PRORAČUNA 2024.'!H295</f>
        <v>8500</v>
      </c>
      <c r="H399" s="148">
        <f>'[1]IZVRŠENJE PRORAČUNA 2024.'!I295</f>
        <v>1725.4</v>
      </c>
      <c r="I399" s="253">
        <f t="shared" si="30"/>
        <v>0.20298823529411766</v>
      </c>
      <c r="J399" s="148">
        <v>965.64000000000033</v>
      </c>
    </row>
    <row r="400" spans="1:10" x14ac:dyDescent="0.2">
      <c r="A400" s="146"/>
      <c r="B400" s="146"/>
      <c r="C400" s="146"/>
      <c r="D400" s="146"/>
      <c r="E400" s="147">
        <v>372124</v>
      </c>
      <c r="F400" s="147" t="s">
        <v>259</v>
      </c>
      <c r="G400" s="148">
        <f>'[1]IZVRŠENJE PRORAČUNA 2024.'!H296</f>
        <v>13500</v>
      </c>
      <c r="H400" s="148">
        <f>'[1]IZVRŠENJE PRORAČUNA 2024.'!I296</f>
        <v>0</v>
      </c>
      <c r="I400" s="253">
        <f t="shared" si="30"/>
        <v>0</v>
      </c>
      <c r="J400" s="148">
        <v>1.0799999999999272</v>
      </c>
    </row>
    <row r="401" spans="1:206" x14ac:dyDescent="0.2">
      <c r="A401" s="146"/>
      <c r="B401" s="146"/>
      <c r="C401" s="146"/>
      <c r="D401" s="146"/>
      <c r="E401" s="147">
        <v>372125</v>
      </c>
      <c r="F401" s="147" t="s">
        <v>260</v>
      </c>
      <c r="G401" s="148">
        <f>'[1]IZVRŠENJE PRORAČUNA 2024.'!H297</f>
        <v>1950</v>
      </c>
      <c r="H401" s="148">
        <f>'[1]IZVRŠENJE PRORAČUNA 2024.'!I297</f>
        <v>90</v>
      </c>
      <c r="I401" s="253">
        <f t="shared" si="30"/>
        <v>4.6153846153846156E-2</v>
      </c>
      <c r="J401" s="148">
        <v>1080</v>
      </c>
    </row>
    <row r="402" spans="1:206" x14ac:dyDescent="0.2">
      <c r="A402" s="146"/>
      <c r="B402" s="146"/>
      <c r="C402" s="146"/>
      <c r="D402" s="146"/>
      <c r="E402" s="147">
        <v>372126</v>
      </c>
      <c r="F402" s="147" t="s">
        <v>261</v>
      </c>
      <c r="G402" s="148">
        <f>'[1]IZVRŠENJE PRORAČUNA 2024.'!H298</f>
        <v>3800</v>
      </c>
      <c r="H402" s="148">
        <f>'[1]IZVRŠENJE PRORAČUNA 2024.'!I298</f>
        <v>0</v>
      </c>
      <c r="I402" s="253">
        <f t="shared" si="30"/>
        <v>0</v>
      </c>
      <c r="J402" s="148">
        <v>-1812.8199999999997</v>
      </c>
    </row>
    <row r="403" spans="1:206" x14ac:dyDescent="0.2">
      <c r="A403" s="238" t="s">
        <v>421</v>
      </c>
      <c r="B403" s="238"/>
      <c r="C403" s="238"/>
      <c r="D403" s="238"/>
      <c r="E403" s="238"/>
      <c r="F403" s="238"/>
      <c r="G403" s="142">
        <f>G404</f>
        <v>5050</v>
      </c>
      <c r="H403" s="142">
        <f>H404</f>
        <v>4811.07</v>
      </c>
      <c r="I403" s="252">
        <f t="shared" si="30"/>
        <v>0.9526871287128712</v>
      </c>
      <c r="J403" s="142">
        <f>G403-H403</f>
        <v>238.93000000000029</v>
      </c>
      <c r="GD403" s="153"/>
      <c r="GE403" s="153"/>
      <c r="GF403" s="153"/>
      <c r="GG403" s="153"/>
      <c r="GH403" s="153"/>
      <c r="GI403" s="153"/>
      <c r="GJ403" s="153"/>
      <c r="GK403" s="153"/>
      <c r="GL403" s="153"/>
      <c r="GM403" s="153"/>
      <c r="GN403" s="153"/>
      <c r="GO403" s="153"/>
      <c r="GP403" s="153"/>
      <c r="GQ403" s="153"/>
      <c r="GR403" s="153"/>
      <c r="GS403" s="153"/>
      <c r="GT403" s="153"/>
      <c r="GU403" s="153"/>
      <c r="GV403" s="153"/>
      <c r="GW403" s="153"/>
      <c r="GX403" s="153"/>
    </row>
    <row r="404" spans="1:206" x14ac:dyDescent="0.2">
      <c r="A404" s="144">
        <v>3</v>
      </c>
      <c r="B404" s="144"/>
      <c r="C404" s="144"/>
      <c r="D404" s="144"/>
      <c r="E404" s="145"/>
      <c r="F404" s="145" t="s">
        <v>15</v>
      </c>
      <c r="G404" s="138">
        <f>G405</f>
        <v>5050</v>
      </c>
      <c r="H404" s="138">
        <f>H405</f>
        <v>4811.07</v>
      </c>
      <c r="I404" s="250">
        <f t="shared" si="30"/>
        <v>0.9526871287128712</v>
      </c>
      <c r="J404" s="138">
        <f>G404-H404</f>
        <v>238.93000000000029</v>
      </c>
    </row>
    <row r="405" spans="1:206" x14ac:dyDescent="0.2">
      <c r="A405" s="144"/>
      <c r="B405" s="144">
        <v>38</v>
      </c>
      <c r="C405" s="144"/>
      <c r="D405" s="144"/>
      <c r="E405" s="145"/>
      <c r="F405" s="145" t="s">
        <v>266</v>
      </c>
      <c r="G405" s="138">
        <f>G406+G422</f>
        <v>5050</v>
      </c>
      <c r="H405" s="138">
        <f>H406+H422</f>
        <v>4811.07</v>
      </c>
      <c r="I405" s="250">
        <f t="shared" si="30"/>
        <v>0.9526871287128712</v>
      </c>
      <c r="J405" s="138">
        <f>G405-H405</f>
        <v>238.93000000000029</v>
      </c>
    </row>
    <row r="406" spans="1:206" x14ac:dyDescent="0.2">
      <c r="A406" s="144"/>
      <c r="B406" s="144"/>
      <c r="C406" s="144">
        <v>381</v>
      </c>
      <c r="D406" s="144"/>
      <c r="E406" s="145"/>
      <c r="F406" s="145" t="s">
        <v>34</v>
      </c>
      <c r="G406" s="138">
        <f>G407</f>
        <v>3500</v>
      </c>
      <c r="H406" s="138">
        <f>H407</f>
        <v>3835</v>
      </c>
      <c r="I406" s="250">
        <f t="shared" si="30"/>
        <v>1.0957142857142856</v>
      </c>
      <c r="J406" s="138">
        <f>G406-H406</f>
        <v>-335</v>
      </c>
    </row>
    <row r="407" spans="1:206" x14ac:dyDescent="0.2">
      <c r="A407" s="144"/>
      <c r="B407" s="144"/>
      <c r="C407" s="144"/>
      <c r="D407" s="144">
        <v>3811</v>
      </c>
      <c r="E407" s="145"/>
      <c r="F407" s="147" t="s">
        <v>267</v>
      </c>
      <c r="G407" s="138">
        <f>SUM(G408:G421)</f>
        <v>3500</v>
      </c>
      <c r="H407" s="138">
        <f>SUM(H408:H421)</f>
        <v>3835</v>
      </c>
      <c r="I407" s="250">
        <f t="shared" si="30"/>
        <v>1.0957142857142856</v>
      </c>
      <c r="J407" s="138">
        <f>SUM(J409:J421)</f>
        <v>-3435</v>
      </c>
    </row>
    <row r="408" spans="1:206" x14ac:dyDescent="0.2">
      <c r="A408" s="144"/>
      <c r="B408" s="144"/>
      <c r="C408" s="146"/>
      <c r="D408" s="146"/>
      <c r="E408" s="147">
        <f>'[1]IZVRŠENJE PRORAČUNA 2024.'!F308</f>
        <v>3811</v>
      </c>
      <c r="F408" s="154" t="str">
        <f>'[1]IZVRŠENJE PRORAČUNA 2024.'!G308</f>
        <v>Tekuće donacije u novcu-ostale udruge</v>
      </c>
      <c r="G408" s="148">
        <f>'[1]IZVRŠENJE PRORAČUNA 2024.'!H308</f>
        <v>3500</v>
      </c>
      <c r="H408" s="148">
        <v>0</v>
      </c>
      <c r="I408" s="253">
        <f t="shared" si="30"/>
        <v>0</v>
      </c>
      <c r="J408" s="148">
        <f>G408-H408</f>
        <v>3500</v>
      </c>
    </row>
    <row r="409" spans="1:206" x14ac:dyDescent="0.2">
      <c r="A409" s="144"/>
      <c r="B409" s="144"/>
      <c r="C409" s="146"/>
      <c r="D409" s="146"/>
      <c r="E409" s="147">
        <v>381145</v>
      </c>
      <c r="F409" s="147" t="s">
        <v>422</v>
      </c>
      <c r="G409" s="148"/>
      <c r="H409" s="148">
        <v>0</v>
      </c>
      <c r="I409" s="253" t="e">
        <f t="shared" si="30"/>
        <v>#DIV/0!</v>
      </c>
      <c r="J409" s="148">
        <f>G409-H409</f>
        <v>0</v>
      </c>
    </row>
    <row r="410" spans="1:206" x14ac:dyDescent="0.2">
      <c r="A410" s="144"/>
      <c r="B410" s="144"/>
      <c r="C410" s="146"/>
      <c r="D410" s="146"/>
      <c r="E410" s="147">
        <v>381146</v>
      </c>
      <c r="F410" s="154" t="s">
        <v>423</v>
      </c>
      <c r="G410" s="148"/>
      <c r="H410" s="148">
        <v>400</v>
      </c>
      <c r="I410" s="253" t="e">
        <f t="shared" si="30"/>
        <v>#DIV/0!</v>
      </c>
      <c r="J410" s="148">
        <f>G410-G410</f>
        <v>0</v>
      </c>
    </row>
    <row r="411" spans="1:206" x14ac:dyDescent="0.2">
      <c r="A411" s="144"/>
      <c r="B411" s="144"/>
      <c r="C411" s="146"/>
      <c r="D411" s="146"/>
      <c r="E411" s="147">
        <v>381147</v>
      </c>
      <c r="F411" s="147" t="s">
        <v>424</v>
      </c>
      <c r="G411" s="148"/>
      <c r="H411" s="148">
        <v>335</v>
      </c>
      <c r="I411" s="253" t="e">
        <f t="shared" si="30"/>
        <v>#DIV/0!</v>
      </c>
      <c r="J411" s="148">
        <f t="shared" ref="J411:J421" si="33">G411-H411</f>
        <v>-335</v>
      </c>
    </row>
    <row r="412" spans="1:206" x14ac:dyDescent="0.2">
      <c r="A412" s="144"/>
      <c r="B412" s="144"/>
      <c r="C412" s="146"/>
      <c r="D412" s="146"/>
      <c r="E412" s="147">
        <v>3811421</v>
      </c>
      <c r="F412" s="147" t="s">
        <v>446</v>
      </c>
      <c r="G412" s="148"/>
      <c r="H412" s="148">
        <v>0</v>
      </c>
      <c r="I412" s="253" t="e">
        <f>H412/G412</f>
        <v>#DIV/0!</v>
      </c>
      <c r="J412" s="148">
        <f t="shared" si="33"/>
        <v>0</v>
      </c>
    </row>
    <row r="413" spans="1:206" x14ac:dyDescent="0.2">
      <c r="A413" s="144"/>
      <c r="B413" s="144"/>
      <c r="C413" s="146"/>
      <c r="D413" s="146"/>
      <c r="E413" s="147">
        <v>3811480</v>
      </c>
      <c r="F413" s="154" t="s">
        <v>474</v>
      </c>
      <c r="G413" s="148"/>
      <c r="H413" s="148">
        <v>400</v>
      </c>
      <c r="I413" s="253" t="e">
        <f t="shared" si="30"/>
        <v>#DIV/0!</v>
      </c>
      <c r="J413" s="138">
        <f t="shared" si="33"/>
        <v>-400</v>
      </c>
    </row>
    <row r="414" spans="1:206" x14ac:dyDescent="0.2">
      <c r="A414" s="146"/>
      <c r="B414" s="146"/>
      <c r="C414" s="146"/>
      <c r="D414" s="146"/>
      <c r="E414" s="147">
        <v>3811481</v>
      </c>
      <c r="F414" s="154" t="s">
        <v>425</v>
      </c>
      <c r="G414" s="148"/>
      <c r="H414" s="148">
        <v>400</v>
      </c>
      <c r="I414" s="253" t="e">
        <f t="shared" si="30"/>
        <v>#DIV/0!</v>
      </c>
      <c r="J414" s="148">
        <f t="shared" si="33"/>
        <v>-400</v>
      </c>
    </row>
    <row r="415" spans="1:206" x14ac:dyDescent="0.2">
      <c r="A415" s="146"/>
      <c r="B415" s="146"/>
      <c r="C415" s="146"/>
      <c r="D415" s="146"/>
      <c r="E415" s="147">
        <v>3811482</v>
      </c>
      <c r="F415" s="147" t="s">
        <v>426</v>
      </c>
      <c r="G415" s="148"/>
      <c r="H415" s="148">
        <v>200</v>
      </c>
      <c r="I415" s="253" t="e">
        <f t="shared" si="30"/>
        <v>#DIV/0!</v>
      </c>
      <c r="J415" s="148">
        <f t="shared" si="33"/>
        <v>-200</v>
      </c>
    </row>
    <row r="416" spans="1:206" x14ac:dyDescent="0.2">
      <c r="A416" s="146"/>
      <c r="B416" s="146"/>
      <c r="C416" s="146"/>
      <c r="D416" s="146"/>
      <c r="E416" s="147">
        <v>381149</v>
      </c>
      <c r="F416" s="154" t="s">
        <v>475</v>
      </c>
      <c r="G416" s="148"/>
      <c r="H416" s="148">
        <v>400</v>
      </c>
      <c r="I416" s="253" t="e">
        <f t="shared" si="30"/>
        <v>#DIV/0!</v>
      </c>
      <c r="J416" s="148">
        <f t="shared" si="33"/>
        <v>-400</v>
      </c>
    </row>
    <row r="417" spans="1:185" x14ac:dyDescent="0.2">
      <c r="A417" s="146"/>
      <c r="B417" s="146"/>
      <c r="C417" s="146"/>
      <c r="D417" s="146"/>
      <c r="E417" s="147">
        <v>3811495</v>
      </c>
      <c r="F417" s="147" t="s">
        <v>427</v>
      </c>
      <c r="G417" s="148"/>
      <c r="H417" s="148">
        <v>200</v>
      </c>
      <c r="I417" s="253" t="e">
        <f t="shared" si="30"/>
        <v>#DIV/0!</v>
      </c>
      <c r="J417" s="148">
        <f t="shared" si="33"/>
        <v>-200</v>
      </c>
    </row>
    <row r="418" spans="1:185" x14ac:dyDescent="0.2">
      <c r="A418" s="146"/>
      <c r="B418" s="146"/>
      <c r="C418" s="146"/>
      <c r="D418" s="146"/>
      <c r="E418" s="147">
        <v>381192</v>
      </c>
      <c r="F418" s="154" t="s">
        <v>428</v>
      </c>
      <c r="G418" s="148"/>
      <c r="H418" s="148">
        <v>800</v>
      </c>
      <c r="I418" s="253" t="e">
        <f t="shared" si="30"/>
        <v>#DIV/0!</v>
      </c>
      <c r="J418" s="148">
        <f t="shared" si="33"/>
        <v>-800</v>
      </c>
    </row>
    <row r="419" spans="1:185" x14ac:dyDescent="0.2">
      <c r="A419" s="146"/>
      <c r="B419" s="146"/>
      <c r="C419" s="146"/>
      <c r="D419" s="146"/>
      <c r="E419" s="147">
        <v>3811497</v>
      </c>
      <c r="F419" s="147" t="s">
        <v>429</v>
      </c>
      <c r="G419" s="148"/>
      <c r="H419" s="148">
        <v>0</v>
      </c>
      <c r="I419" s="253" t="e">
        <f t="shared" si="30"/>
        <v>#DIV/0!</v>
      </c>
      <c r="J419" s="148">
        <f t="shared" si="33"/>
        <v>0</v>
      </c>
    </row>
    <row r="420" spans="1:185" x14ac:dyDescent="0.2">
      <c r="A420" s="146"/>
      <c r="B420" s="146"/>
      <c r="C420" s="146"/>
      <c r="D420" s="146"/>
      <c r="E420" s="147">
        <v>3811498</v>
      </c>
      <c r="F420" s="147" t="s">
        <v>430</v>
      </c>
      <c r="G420" s="148"/>
      <c r="H420" s="148">
        <v>400</v>
      </c>
      <c r="I420" s="253" t="e">
        <f t="shared" si="30"/>
        <v>#DIV/0!</v>
      </c>
      <c r="J420" s="148">
        <f t="shared" si="33"/>
        <v>-400</v>
      </c>
    </row>
    <row r="421" spans="1:185" x14ac:dyDescent="0.2">
      <c r="A421" s="146"/>
      <c r="B421" s="146"/>
      <c r="C421" s="146"/>
      <c r="D421" s="146"/>
      <c r="E421" s="147">
        <v>381143</v>
      </c>
      <c r="F421" s="147" t="s">
        <v>447</v>
      </c>
      <c r="G421" s="148"/>
      <c r="H421" s="148">
        <v>300</v>
      </c>
      <c r="I421" s="253" t="e">
        <f t="shared" si="30"/>
        <v>#DIV/0!</v>
      </c>
      <c r="J421" s="148">
        <f t="shared" si="33"/>
        <v>-300</v>
      </c>
    </row>
    <row r="422" spans="1:185" x14ac:dyDescent="0.2">
      <c r="A422" s="144"/>
      <c r="B422" s="144"/>
      <c r="C422" s="144">
        <v>382</v>
      </c>
      <c r="D422" s="144"/>
      <c r="E422" s="145"/>
      <c r="F422" s="145" t="s">
        <v>431</v>
      </c>
      <c r="G422" s="138">
        <f>G423</f>
        <v>1550</v>
      </c>
      <c r="H422" s="138">
        <f>H423</f>
        <v>976.07</v>
      </c>
      <c r="I422" s="250">
        <f>H422/G422</f>
        <v>0.62972258064516129</v>
      </c>
      <c r="J422" s="138">
        <f>J423</f>
        <v>573.92999999999995</v>
      </c>
    </row>
    <row r="423" spans="1:185" x14ac:dyDescent="0.2">
      <c r="A423" s="144"/>
      <c r="B423" s="144"/>
      <c r="C423" s="144"/>
      <c r="D423" s="144">
        <v>3821</v>
      </c>
      <c r="E423" s="145"/>
      <c r="F423" s="145" t="s">
        <v>270</v>
      </c>
      <c r="G423" s="138">
        <f>G424</f>
        <v>1550</v>
      </c>
      <c r="H423" s="138">
        <f>H424</f>
        <v>976.07</v>
      </c>
      <c r="I423" s="250">
        <f>H423/G423</f>
        <v>0.62972258064516129</v>
      </c>
      <c r="J423" s="138">
        <f>J424</f>
        <v>573.92999999999995</v>
      </c>
    </row>
    <row r="424" spans="1:185" x14ac:dyDescent="0.2">
      <c r="A424" s="146"/>
      <c r="B424" s="146"/>
      <c r="C424" s="146"/>
      <c r="D424" s="146"/>
      <c r="E424" s="147">
        <v>38217</v>
      </c>
      <c r="F424" s="147" t="s">
        <v>432</v>
      </c>
      <c r="G424" s="148">
        <f>'[1]IZVRŠENJE PRORAČUNA 2024.'!H315</f>
        <v>1550</v>
      </c>
      <c r="H424" s="148">
        <f>'[1]IZVRŠENJE PRORAČUNA 2024.'!I315</f>
        <v>976.07</v>
      </c>
      <c r="I424" s="253">
        <f>H424/G424</f>
        <v>0.62972258064516129</v>
      </c>
      <c r="J424" s="148">
        <f>G424-H424</f>
        <v>573.92999999999995</v>
      </c>
    </row>
    <row r="425" spans="1:185" x14ac:dyDescent="0.2">
      <c r="A425" s="243" t="s">
        <v>433</v>
      </c>
      <c r="B425" s="243"/>
      <c r="C425" s="243"/>
      <c r="D425" s="243"/>
      <c r="E425" s="243"/>
      <c r="F425" s="243"/>
      <c r="G425" s="160">
        <f>G11+G159+G173+G206+G231+G291+G305+G346+G381</f>
        <v>2820320</v>
      </c>
      <c r="H425" s="160">
        <f>H11+H159+H173+H206+H231+H291+H305+H346+H381</f>
        <v>501307.80000000005</v>
      </c>
      <c r="I425" s="255">
        <f>H425/G425</f>
        <v>0.1777485533556476</v>
      </c>
      <c r="J425" s="160">
        <f>G425-H425</f>
        <v>2319012.2000000002</v>
      </c>
    </row>
    <row r="426" spans="1:185" x14ac:dyDescent="0.2">
      <c r="A426" s="111"/>
      <c r="B426" s="111"/>
      <c r="C426" s="111"/>
      <c r="D426" s="111"/>
      <c r="E426" s="78"/>
      <c r="F426" s="78"/>
      <c r="G426" s="79"/>
      <c r="H426" s="79"/>
      <c r="I426" s="111"/>
      <c r="J426" s="256"/>
    </row>
    <row r="427" spans="1:185" ht="3" customHeight="1" x14ac:dyDescent="0.25">
      <c r="A427" s="111"/>
      <c r="B427" s="111"/>
      <c r="C427" s="111"/>
      <c r="D427" s="111"/>
      <c r="E427" s="161"/>
      <c r="F427" s="161"/>
      <c r="G427" s="162"/>
      <c r="H427" s="162"/>
      <c r="I427" s="163"/>
      <c r="J427" s="257"/>
      <c r="GB427" s="180"/>
      <c r="GC427" s="180"/>
    </row>
    <row r="428" spans="1:185" ht="21.75" customHeight="1" x14ac:dyDescent="0.2">
      <c r="A428" s="244" t="s">
        <v>476</v>
      </c>
      <c r="B428" s="244"/>
      <c r="C428" s="244"/>
      <c r="D428" s="244"/>
      <c r="E428" s="244"/>
      <c r="F428" s="244"/>
      <c r="G428" s="244"/>
      <c r="H428" s="244"/>
      <c r="I428" s="244"/>
      <c r="J428" s="244"/>
      <c r="GB428" s="180"/>
      <c r="GC428" s="180"/>
    </row>
    <row r="429" spans="1:185" ht="27" customHeight="1" x14ac:dyDescent="0.2">
      <c r="A429" s="245" t="s">
        <v>477</v>
      </c>
      <c r="B429" s="245"/>
      <c r="C429" s="245"/>
      <c r="D429" s="245"/>
      <c r="E429" s="245"/>
      <c r="F429" s="245"/>
      <c r="G429" s="245"/>
      <c r="H429" s="245"/>
      <c r="I429" s="245"/>
      <c r="J429" s="245"/>
    </row>
    <row r="430" spans="1:185" x14ac:dyDescent="0.2">
      <c r="A430" s="241" t="s">
        <v>478</v>
      </c>
      <c r="B430" s="241"/>
      <c r="C430" s="241"/>
      <c r="D430" s="241"/>
      <c r="E430" s="241"/>
      <c r="F430" s="241"/>
      <c r="G430" s="241"/>
      <c r="H430" s="241"/>
      <c r="I430" s="241"/>
      <c r="J430" s="241"/>
    </row>
    <row r="431" spans="1:185" x14ac:dyDescent="0.2">
      <c r="A431" s="111"/>
      <c r="B431" s="111"/>
      <c r="C431" s="78"/>
      <c r="D431" s="180"/>
      <c r="E431" s="180"/>
      <c r="F431" s="180"/>
      <c r="G431" s="180"/>
      <c r="H431" s="164"/>
      <c r="I431" s="165"/>
      <c r="J431" s="258"/>
    </row>
    <row r="432" spans="1:185" ht="18" customHeight="1" x14ac:dyDescent="0.2">
      <c r="C432" s="179"/>
      <c r="D432" s="180"/>
      <c r="E432" s="180" t="s">
        <v>479</v>
      </c>
      <c r="F432" s="166" t="s">
        <v>480</v>
      </c>
      <c r="G432" s="242"/>
      <c r="H432" s="242"/>
      <c r="I432" s="242"/>
      <c r="J432" s="259"/>
    </row>
    <row r="433" spans="1:185" ht="16.149999999999999" customHeight="1" x14ac:dyDescent="0.2">
      <c r="C433" s="179"/>
      <c r="D433" s="180"/>
      <c r="E433" s="166" t="s">
        <v>481</v>
      </c>
      <c r="F433" s="241" t="s">
        <v>482</v>
      </c>
      <c r="G433" s="241"/>
      <c r="H433" s="167"/>
      <c r="I433" s="167"/>
      <c r="J433" s="260"/>
    </row>
    <row r="434" spans="1:185" ht="16.149999999999999" customHeight="1" x14ac:dyDescent="0.2">
      <c r="C434" s="179"/>
      <c r="D434" s="180"/>
      <c r="E434" s="179" t="s">
        <v>483</v>
      </c>
      <c r="F434" s="180" t="s">
        <v>484</v>
      </c>
      <c r="G434" s="242" t="s">
        <v>485</v>
      </c>
      <c r="H434" s="242"/>
      <c r="I434" s="242"/>
      <c r="J434" s="260"/>
    </row>
    <row r="435" spans="1:185" ht="16.149999999999999" customHeight="1" x14ac:dyDescent="0.2">
      <c r="C435" s="179"/>
      <c r="D435" s="180"/>
      <c r="E435" s="180"/>
      <c r="F435" s="180"/>
      <c r="G435" s="242" t="s">
        <v>486</v>
      </c>
      <c r="H435" s="242"/>
      <c r="I435" s="242"/>
      <c r="J435" s="260"/>
    </row>
    <row r="436" spans="1:185" x14ac:dyDescent="0.2">
      <c r="A436" s="181" t="s">
        <v>487</v>
      </c>
      <c r="C436" s="179"/>
      <c r="D436" s="180"/>
      <c r="E436" s="180"/>
      <c r="F436" s="180"/>
      <c r="G436" s="242" t="s">
        <v>488</v>
      </c>
      <c r="H436" s="242"/>
      <c r="I436" s="242"/>
      <c r="J436" s="260"/>
    </row>
    <row r="437" spans="1:185" x14ac:dyDescent="0.2">
      <c r="E437" s="168"/>
      <c r="F437" s="169"/>
      <c r="G437" s="169"/>
      <c r="H437" s="169"/>
      <c r="I437" s="170"/>
      <c r="J437" s="260"/>
    </row>
    <row r="438" spans="1:185" x14ac:dyDescent="0.2">
      <c r="E438" s="168"/>
      <c r="F438" s="169"/>
      <c r="G438" s="76"/>
      <c r="H438" s="76"/>
      <c r="I438" s="76"/>
      <c r="J438" s="76"/>
      <c r="FZ438" s="180"/>
      <c r="GA438" s="180"/>
      <c r="GB438" s="180"/>
      <c r="GC438" s="180"/>
    </row>
    <row r="439" spans="1:185" x14ac:dyDescent="0.2">
      <c r="G439" s="76"/>
      <c r="H439" s="76"/>
      <c r="I439" s="76"/>
      <c r="J439" s="76"/>
      <c r="FZ439" s="180"/>
      <c r="GA439" s="180"/>
      <c r="GB439" s="180"/>
      <c r="GC439" s="180"/>
    </row>
    <row r="440" spans="1:185" x14ac:dyDescent="0.2">
      <c r="G440" s="76"/>
      <c r="H440" s="76"/>
      <c r="I440" s="76"/>
      <c r="J440" s="76"/>
      <c r="FZ440" s="180"/>
      <c r="GA440" s="180"/>
      <c r="GB440" s="180"/>
      <c r="GC440" s="180"/>
    </row>
    <row r="441" spans="1:185" x14ac:dyDescent="0.2">
      <c r="G441" s="76"/>
      <c r="H441" s="76"/>
      <c r="I441" s="76"/>
      <c r="J441" s="76"/>
      <c r="FZ441" s="180"/>
      <c r="GA441" s="180"/>
      <c r="GB441" s="180"/>
      <c r="GC441" s="180"/>
    </row>
    <row r="442" spans="1:185" x14ac:dyDescent="0.2">
      <c r="G442" s="76"/>
      <c r="H442" s="76"/>
      <c r="I442" s="76"/>
      <c r="J442" s="76"/>
      <c r="FZ442" s="180"/>
      <c r="GA442" s="180"/>
      <c r="GB442" s="180"/>
      <c r="GC442" s="180"/>
    </row>
    <row r="443" spans="1:185" x14ac:dyDescent="0.2">
      <c r="G443" s="76"/>
      <c r="H443" s="76"/>
      <c r="I443" s="76"/>
      <c r="J443" s="76"/>
      <c r="FZ443" s="180"/>
      <c r="GA443" s="180"/>
      <c r="GB443" s="180"/>
      <c r="GC443" s="180"/>
    </row>
    <row r="444" spans="1:185" x14ac:dyDescent="0.2">
      <c r="G444" s="76"/>
      <c r="H444" s="76"/>
      <c r="I444" s="76"/>
      <c r="J444" s="76"/>
      <c r="FZ444" s="180"/>
      <c r="GA444" s="180"/>
      <c r="GB444" s="180"/>
      <c r="GC444" s="180"/>
    </row>
    <row r="445" spans="1:185" x14ac:dyDescent="0.2">
      <c r="G445" s="76"/>
      <c r="H445" s="76"/>
      <c r="I445" s="76"/>
      <c r="J445" s="76"/>
      <c r="FZ445" s="180"/>
      <c r="GA445" s="180"/>
      <c r="GB445" s="180"/>
      <c r="GC445" s="180"/>
    </row>
    <row r="446" spans="1:185" x14ac:dyDescent="0.2">
      <c r="G446" s="76"/>
      <c r="H446" s="76"/>
      <c r="I446" s="76"/>
      <c r="J446" s="76"/>
      <c r="FZ446" s="180"/>
      <c r="GA446" s="180"/>
      <c r="GB446" s="180"/>
      <c r="GC446" s="180"/>
    </row>
    <row r="447" spans="1:185" x14ac:dyDescent="0.2">
      <c r="G447" s="76"/>
      <c r="H447" s="76"/>
      <c r="I447" s="76"/>
      <c r="J447" s="76"/>
      <c r="FZ447" s="180"/>
      <c r="GA447" s="180"/>
      <c r="GB447" s="180"/>
      <c r="GC447" s="180"/>
    </row>
  </sheetData>
  <sheetProtection selectLockedCells="1" selectUnlockedCells="1"/>
  <mergeCells count="52">
    <mergeCell ref="F433:G433"/>
    <mergeCell ref="G434:I434"/>
    <mergeCell ref="G435:I435"/>
    <mergeCell ref="G436:I436"/>
    <mergeCell ref="A403:F403"/>
    <mergeCell ref="A425:F425"/>
    <mergeCell ref="A428:J428"/>
    <mergeCell ref="A429:J429"/>
    <mergeCell ref="A430:J430"/>
    <mergeCell ref="G432:I432"/>
    <mergeCell ref="A347:F347"/>
    <mergeCell ref="A353:F353"/>
    <mergeCell ref="A359:F359"/>
    <mergeCell ref="A374:F374"/>
    <mergeCell ref="A381:F381"/>
    <mergeCell ref="A382:F382"/>
    <mergeCell ref="A298:F298"/>
    <mergeCell ref="A305:F305"/>
    <mergeCell ref="A306:F306"/>
    <mergeCell ref="A330:F330"/>
    <mergeCell ref="A340:F340"/>
    <mergeCell ref="A346:F346"/>
    <mergeCell ref="A244:F244"/>
    <mergeCell ref="A260:F260"/>
    <mergeCell ref="A271:F271"/>
    <mergeCell ref="A285:F285"/>
    <mergeCell ref="A291:F291"/>
    <mergeCell ref="A292:F292"/>
    <mergeCell ref="A206:F206"/>
    <mergeCell ref="A207:F207"/>
    <mergeCell ref="A217:F217"/>
    <mergeCell ref="A226:F226"/>
    <mergeCell ref="A231:F231"/>
    <mergeCell ref="A232:F232"/>
    <mergeCell ref="A159:F159"/>
    <mergeCell ref="A160:F160"/>
    <mergeCell ref="A173:F173"/>
    <mergeCell ref="A174:F174"/>
    <mergeCell ref="A186:F186"/>
    <mergeCell ref="A193:F193"/>
    <mergeCell ref="A10:F10"/>
    <mergeCell ref="A11:F11"/>
    <mergeCell ref="A12:F12"/>
    <mergeCell ref="A116:F116"/>
    <mergeCell ref="A140:F140"/>
    <mergeCell ref="A146:F146"/>
    <mergeCell ref="A1:E1"/>
    <mergeCell ref="A3:E3"/>
    <mergeCell ref="A5:J5"/>
    <mergeCell ref="A6:J6"/>
    <mergeCell ref="A8:F8"/>
    <mergeCell ref="A9:J9"/>
  </mergeCells>
  <printOptions horizontalCentered="1"/>
  <pageMargins left="0" right="0" top="0.59055118110236227" bottom="0.78740157480314965" header="0.51181102362204722" footer="0.51181102362204722"/>
  <pageSetup paperSize="9" firstPageNumber="0" fitToWidth="0" orientation="landscape" horizontalDpi="300" verticalDpi="300" r:id="rId1"/>
  <headerFooter alignWithMargins="0">
    <oddFooter>&amp;CStranica &amp;P od &amp;N</oddFooter>
  </headerFooter>
  <rowBreaks count="1" manualBreakCount="1">
    <brk id="43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6</vt:i4>
      </vt:variant>
    </vt:vector>
  </HeadingPairs>
  <TitlesOfParts>
    <vt:vector size="14" baseType="lpstr">
      <vt:lpstr>SAŽETAK</vt:lpstr>
      <vt:lpstr>Račun prihoda i rashoda</vt:lpstr>
      <vt:lpstr>Prihodi i rashodi prema izvorim</vt:lpstr>
      <vt:lpstr>Rashodi prema funkcijskoj kl</vt:lpstr>
      <vt:lpstr>Račun financiranja</vt:lpstr>
      <vt:lpstr>Račun finan. analitički</vt:lpstr>
      <vt:lpstr>Račun finan-izvori</vt:lpstr>
      <vt:lpstr>POSEBNI DIO - II.</vt:lpstr>
      <vt:lpstr>'POSEBNI DIO - II.'!Ispis_naslova</vt:lpstr>
      <vt:lpstr>'Račun prihoda i rashoda'!Ispis_naslova</vt:lpstr>
      <vt:lpstr>'POSEBNI DIO - II.'!Podrucje_ispisa</vt:lpstr>
      <vt:lpstr>'Prihodi i rashodi prema izvorim'!Podrucje_ispisa</vt:lpstr>
      <vt:lpstr>'Račun prihoda i rashoda'!Podrucje_ispisa</vt:lpstr>
      <vt:lpstr>'Rashodi prema funkcijskoj kl'!Podrucje_ispisa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2024-10-02T20:09:25Z</cp:lastPrinted>
  <dcterms:created xsi:type="dcterms:W3CDTF">2022-08-12T12:51:27Z</dcterms:created>
  <dcterms:modified xsi:type="dcterms:W3CDTF">2024-10-02T20:11:10Z</dcterms:modified>
</cp:coreProperties>
</file>